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00" windowHeight="9015"/>
  </bookViews>
  <sheets>
    <sheet name="Rekapitulácia" sheetId="1" r:id="rId1"/>
    <sheet name="Krycí list stavby" sheetId="2" r:id="rId2"/>
    <sheet name="SO 5972" sheetId="3" r:id="rId3"/>
  </sheets>
  <definedNames>
    <definedName name="_xlnm.Print_Area" localSheetId="2">'SO 5972'!$B$2:$V$139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4" i="3" l="1"/>
  <c r="I124" i="3"/>
  <c r="S122" i="3"/>
  <c r="L122" i="3"/>
  <c r="K122" i="3"/>
  <c r="J122" i="3"/>
  <c r="I122" i="3"/>
  <c r="I15" i="2" l="1"/>
  <c r="E18" i="2"/>
  <c r="D18" i="2"/>
  <c r="C18" i="2"/>
  <c r="F8" i="1"/>
  <c r="D8" i="1"/>
  <c r="V136" i="3"/>
  <c r="I68" i="3" s="1"/>
  <c r="M136" i="3"/>
  <c r="F68" i="3" s="1"/>
  <c r="K134" i="3"/>
  <c r="J134" i="3"/>
  <c r="S134" i="3"/>
  <c r="S136" i="3" s="1"/>
  <c r="H68" i="3" s="1"/>
  <c r="L134" i="3"/>
  <c r="L136" i="3" s="1"/>
  <c r="E68" i="3" s="1"/>
  <c r="I134" i="3"/>
  <c r="I136" i="3" s="1"/>
  <c r="G68" i="3" s="1"/>
  <c r="V131" i="3"/>
  <c r="I67" i="3" s="1"/>
  <c r="M131" i="3"/>
  <c r="M138" i="3" s="1"/>
  <c r="F69" i="3" s="1"/>
  <c r="D17" i="3" s="1"/>
  <c r="D17" i="2" s="1"/>
  <c r="K130" i="3"/>
  <c r="J130" i="3"/>
  <c r="S130" i="3"/>
  <c r="S131" i="3" s="1"/>
  <c r="H67" i="3" s="1"/>
  <c r="L130" i="3"/>
  <c r="I130" i="3"/>
  <c r="I131" i="3" s="1"/>
  <c r="G67" i="3" s="1"/>
  <c r="V126" i="3"/>
  <c r="I64" i="3" s="1"/>
  <c r="I63" i="3"/>
  <c r="V124" i="3"/>
  <c r="M124" i="3"/>
  <c r="F63" i="3" s="1"/>
  <c r="G63" i="3"/>
  <c r="K121" i="3"/>
  <c r="J121" i="3"/>
  <c r="S121" i="3"/>
  <c r="L121" i="3"/>
  <c r="I121" i="3"/>
  <c r="V115" i="3"/>
  <c r="I59" i="3" s="1"/>
  <c r="M115" i="3"/>
  <c r="F59" i="3" s="1"/>
  <c r="K114" i="3"/>
  <c r="J114" i="3"/>
  <c r="S114" i="3"/>
  <c r="S115" i="3" s="1"/>
  <c r="H59" i="3" s="1"/>
  <c r="L114" i="3"/>
  <c r="L115" i="3" s="1"/>
  <c r="E59" i="3" s="1"/>
  <c r="I114" i="3"/>
  <c r="I115" i="3" s="1"/>
  <c r="G59" i="3" s="1"/>
  <c r="V111" i="3"/>
  <c r="I58" i="3" s="1"/>
  <c r="K110" i="3"/>
  <c r="J110" i="3"/>
  <c r="S110" i="3"/>
  <c r="M110" i="3"/>
  <c r="M111" i="3" s="1"/>
  <c r="F58" i="3" s="1"/>
  <c r="L110" i="3"/>
  <c r="I110" i="3"/>
  <c r="Z110" i="3" s="1"/>
  <c r="K109" i="3"/>
  <c r="J109" i="3"/>
  <c r="Z109" i="3"/>
  <c r="S109" i="3"/>
  <c r="L109" i="3"/>
  <c r="I109" i="3"/>
  <c r="I57" i="3"/>
  <c r="V106" i="3"/>
  <c r="K105" i="3"/>
  <c r="J105" i="3"/>
  <c r="S105" i="3"/>
  <c r="L105" i="3"/>
  <c r="I105" i="3"/>
  <c r="Z105" i="3" s="1"/>
  <c r="K104" i="3"/>
  <c r="J104" i="3"/>
  <c r="S104" i="3"/>
  <c r="M104" i="3"/>
  <c r="M106" i="3" s="1"/>
  <c r="F57" i="3" s="1"/>
  <c r="L104" i="3"/>
  <c r="I104" i="3"/>
  <c r="Z104" i="3" s="1"/>
  <c r="K103" i="3"/>
  <c r="J103" i="3"/>
  <c r="S103" i="3"/>
  <c r="L103" i="3"/>
  <c r="L106" i="3" s="1"/>
  <c r="E57" i="3" s="1"/>
  <c r="I103" i="3"/>
  <c r="V100" i="3"/>
  <c r="K98" i="3"/>
  <c r="J98" i="3"/>
  <c r="S98" i="3"/>
  <c r="L98" i="3"/>
  <c r="I98" i="3"/>
  <c r="Z98" i="3" s="1"/>
  <c r="K96" i="3"/>
  <c r="J96" i="3"/>
  <c r="S96" i="3"/>
  <c r="M96" i="3"/>
  <c r="L96" i="3"/>
  <c r="I96" i="3"/>
  <c r="Z96" i="3" s="1"/>
  <c r="K94" i="3"/>
  <c r="J94" i="3"/>
  <c r="S94" i="3"/>
  <c r="M94" i="3"/>
  <c r="L94" i="3"/>
  <c r="I94" i="3"/>
  <c r="Z94" i="3" s="1"/>
  <c r="K92" i="3"/>
  <c r="J92" i="3"/>
  <c r="S92" i="3"/>
  <c r="L92" i="3"/>
  <c r="I92" i="3"/>
  <c r="Z92" i="3" s="1"/>
  <c r="K91" i="3"/>
  <c r="J91" i="3"/>
  <c r="S91" i="3"/>
  <c r="L91" i="3"/>
  <c r="I91" i="3"/>
  <c r="Z91" i="3" s="1"/>
  <c r="K89" i="3"/>
  <c r="J89" i="3"/>
  <c r="S89" i="3"/>
  <c r="L89" i="3"/>
  <c r="I89" i="3"/>
  <c r="Z89" i="3" s="1"/>
  <c r="K88" i="3"/>
  <c r="J88" i="3"/>
  <c r="Z88" i="3"/>
  <c r="S88" i="3"/>
  <c r="L88" i="3"/>
  <c r="I88" i="3"/>
  <c r="I106" i="3" l="1"/>
  <c r="G57" i="3" s="1"/>
  <c r="I126" i="3"/>
  <c r="G64" i="3" s="1"/>
  <c r="E16" i="3" s="1"/>
  <c r="E16" i="2" s="1"/>
  <c r="L111" i="3"/>
  <c r="E58" i="3" s="1"/>
  <c r="S111" i="3"/>
  <c r="H58" i="3" s="1"/>
  <c r="S106" i="3"/>
  <c r="H57" i="3" s="1"/>
  <c r="L124" i="3"/>
  <c r="E63" i="3" s="1"/>
  <c r="M126" i="3"/>
  <c r="F64" i="3" s="1"/>
  <c r="D16" i="3" s="1"/>
  <c r="D16" i="2" s="1"/>
  <c r="V138" i="3"/>
  <c r="I69" i="3" s="1"/>
  <c r="K139" i="3"/>
  <c r="K7" i="1" s="1"/>
  <c r="H29" i="3"/>
  <c r="P29" i="3" s="1"/>
  <c r="I111" i="3"/>
  <c r="G58" i="3" s="1"/>
  <c r="S100" i="3"/>
  <c r="H56" i="3" s="1"/>
  <c r="L100" i="3"/>
  <c r="E56" i="3" s="1"/>
  <c r="I56" i="3"/>
  <c r="Z103" i="3"/>
  <c r="Z114" i="3"/>
  <c r="V117" i="3"/>
  <c r="I60" i="3" s="1"/>
  <c r="Z130" i="3"/>
  <c r="L131" i="3"/>
  <c r="E67" i="3" s="1"/>
  <c r="Z134" i="3"/>
  <c r="S138" i="3"/>
  <c r="H69" i="3" s="1"/>
  <c r="M100" i="3"/>
  <c r="F56" i="3" s="1"/>
  <c r="H63" i="3"/>
  <c r="F67" i="3"/>
  <c r="I138" i="3"/>
  <c r="G69" i="3" s="1"/>
  <c r="E17" i="3" s="1"/>
  <c r="E17" i="2" s="1"/>
  <c r="Z121" i="3"/>
  <c r="I100" i="3"/>
  <c r="G56" i="3" s="1"/>
  <c r="L126" i="3" l="1"/>
  <c r="E64" i="3" s="1"/>
  <c r="C16" i="3" s="1"/>
  <c r="C16" i="2" s="1"/>
  <c r="S117" i="3"/>
  <c r="H60" i="3" s="1"/>
  <c r="L117" i="3"/>
  <c r="E60" i="3" s="1"/>
  <c r="C15" i="3" s="1"/>
  <c r="C15" i="2" s="1"/>
  <c r="I117" i="3"/>
  <c r="G60" i="3" s="1"/>
  <c r="E15" i="3" s="1"/>
  <c r="E22" i="3" s="1"/>
  <c r="E22" i="2" s="1"/>
  <c r="P16" i="3"/>
  <c r="Z139" i="3"/>
  <c r="L138" i="3"/>
  <c r="E69" i="3" s="1"/>
  <c r="C17" i="3" s="1"/>
  <c r="C17" i="2" s="1"/>
  <c r="S126" i="3"/>
  <c r="H64" i="3" s="1"/>
  <c r="V139" i="3"/>
  <c r="I71" i="3" s="1"/>
  <c r="M117" i="3"/>
  <c r="I139" i="3" l="1"/>
  <c r="S139" i="3"/>
  <c r="H71" i="3" s="1"/>
  <c r="E19" i="3"/>
  <c r="P21" i="3"/>
  <c r="I21" i="2" s="1"/>
  <c r="E23" i="3"/>
  <c r="E23" i="2" s="1"/>
  <c r="P22" i="3"/>
  <c r="I22" i="2" s="1"/>
  <c r="E21" i="3"/>
  <c r="E21" i="2" s="1"/>
  <c r="G71" i="3"/>
  <c r="B7" i="1"/>
  <c r="P19" i="3"/>
  <c r="E7" i="1"/>
  <c r="E8" i="1" s="1"/>
  <c r="I16" i="2" s="1"/>
  <c r="I19" i="2" s="1"/>
  <c r="L139" i="3"/>
  <c r="E71" i="3" s="1"/>
  <c r="P23" i="3"/>
  <c r="I23" i="2" s="1"/>
  <c r="E15" i="2"/>
  <c r="E19" i="2" s="1"/>
  <c r="F60" i="3"/>
  <c r="D15" i="3" s="1"/>
  <c r="D15" i="2" s="1"/>
  <c r="M139" i="3"/>
  <c r="F71" i="3" s="1"/>
  <c r="I25" i="2" l="1"/>
  <c r="I27" i="2" s="1"/>
  <c r="P25" i="3"/>
  <c r="B8" i="1"/>
  <c r="C7" i="1" l="1"/>
  <c r="P27" i="3"/>
  <c r="H28" i="3" s="1"/>
  <c r="P28" i="3" s="1"/>
  <c r="P30" i="3" s="1"/>
  <c r="C8" i="1" l="1"/>
  <c r="G7" i="1"/>
  <c r="G8" i="1" s="1"/>
  <c r="B9" i="1" s="1"/>
  <c r="B10" i="1" s="1"/>
  <c r="G10" i="1" s="1"/>
  <c r="H29" i="2" l="1"/>
  <c r="I29" i="2" s="1"/>
  <c r="H28" i="2"/>
  <c r="I28" i="2" s="1"/>
  <c r="G9" i="1"/>
  <c r="G11" i="1" s="1"/>
  <c r="I30" i="2" l="1"/>
</calcChain>
</file>

<file path=xl/sharedStrings.xml><?xml version="1.0" encoding="utf-8"?>
<sst xmlns="http://schemas.openxmlformats.org/spreadsheetml/2006/main" count="245" uniqueCount="148">
  <si>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</si>
  <si>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</si>
  <si>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</si>
  <si>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</si>
  <si>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</si>
  <si>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</si>
  <si>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</si>
  <si>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</si>
  <si>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</si>
  <si>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</si>
  <si>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</si>
  <si>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Obnova turistického chodníka</t>
  </si>
  <si>
    <t>Krycí list rozpočtu</t>
  </si>
  <si>
    <t xml:space="preserve">Stavba Obnova chodníka </t>
  </si>
  <si>
    <t>Objekt Obnova turistického chodníka</t>
  </si>
  <si>
    <t xml:space="preserve">Miesto:  </t>
  </si>
  <si>
    <t xml:space="preserve">Ks: 2112 Miestne komunikácie                                                                            </t>
  </si>
  <si>
    <t xml:space="preserve">Zákazka: </t>
  </si>
  <si>
    <t>Spracoval: Kokavec Ľ</t>
  </si>
  <si>
    <t xml:space="preserve">Dňa </t>
  </si>
  <si>
    <t xml:space="preserve">Projektant: Ing. Arch. Igor Karkošiak </t>
  </si>
  <si>
    <t xml:space="preserve">DIČ: </t>
  </si>
  <si>
    <t xml:space="preserve">IČO: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</si>
  <si>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</si>
  <si>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</si>
  <si>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</si>
  <si>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</si>
  <si>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</si>
  <si>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</si>
  <si>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</si>
  <si>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</si>
  <si>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</si>
  <si>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</si>
  <si>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</si>
  <si>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</si>
  <si>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</si>
  <si>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</si>
  <si>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</si>
  <si>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</si>
  <si>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</si>
  <si>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</si>
  <si>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</si>
  <si>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</si>
  <si>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</si>
  <si>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</si>
  <si>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</si>
  <si>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</si>
  <si>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</si>
  <si>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</si>
  <si>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</si>
  <si>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</si>
  <si>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</si>
  <si>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</si>
  <si>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</si>
  <si>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</si>
  <si>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 xml:space="preserve">   ZEMNÉ PRÁCE</t>
  </si>
  <si>
    <t xml:space="preserve">   ZÁKLADY</t>
  </si>
  <si>
    <t xml:space="preserve">   SPEVNENÉ PLOCHY</t>
  </si>
  <si>
    <t xml:space="preserve">   POVRCHOVÉ ÚPRAVY</t>
  </si>
  <si>
    <t>Práce PSV</t>
  </si>
  <si>
    <t xml:space="preserve">   KONŠTRUKCIE TESÁRSKE</t>
  </si>
  <si>
    <t>Montážne práce</t>
  </si>
  <si>
    <t xml:space="preserve">   M-22 MONTÁŽ OZNAMOVACÍCH, SIGNALIZAČNYCH A ZABEZPEČOVACÍCH ZARIADENÍ</t>
  </si>
  <si>
    <t xml:space="preserve">   M-46 ZEMNÉ PRÁCE PRI EXTERNÝCH MONTÁŽACH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</si>
  <si>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</si>
  <si>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</si>
  <si>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</si>
  <si>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</si>
  <si>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</si>
  <si>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</si>
  <si>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</si>
  <si>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</si>
  <si>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</si>
  <si>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</si>
  <si>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</si>
  <si>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</si>
  <si>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</si>
  <si>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Kokavec Ľ</t>
  </si>
  <si>
    <t xml:space="preserve">Ks: </t>
  </si>
  <si>
    <t xml:space="preserve">2112 Miestne komunikácie                                                                            </t>
  </si>
  <si>
    <t xml:space="preserve">Dátum: </t>
  </si>
  <si>
    <t xml:space="preserve">Zákazka Obnova chodníka </t>
  </si>
  <si>
    <t>m3</t>
  </si>
  <si>
    <t>122301102</t>
  </si>
  <si>
    <t>131301101</t>
  </si>
  <si>
    <t>Hĺbenie nezapažených jám v hornine triedy 4, ručným náradím</t>
  </si>
  <si>
    <t>131301109</t>
  </si>
  <si>
    <t>Príplatok za lepivosť v hornine triedy 4 pri hlbení nezapažených jám</t>
  </si>
  <si>
    <t>6051155000.S</t>
  </si>
  <si>
    <t xml:space="preserve"> m</t>
  </si>
  <si>
    <t>6051155000</t>
  </si>
  <si>
    <t>D+M Dosky a fošne neomietané smrekovec akosť I hr. 38 - 50 mm x š. 180 mm, dl. 2,5 m</t>
  </si>
  <si>
    <t>6051241000.S</t>
  </si>
  <si>
    <t>D+M Gulatina smrekovec neomietaná, priem. 45 cm bez kôry</t>
  </si>
  <si>
    <t xml:space="preserve"> m3</t>
  </si>
  <si>
    <t xml:space="preserve">Materiál + výroba oddychovej zóny_x000D_
a výroba  smetných košov_x000D_
</t>
  </si>
  <si>
    <t>289971211</t>
  </si>
  <si>
    <t>Zhotovenie vrstvy z geotextílie sklon do 1:5 šírka do 3 m</t>
  </si>
  <si>
    <t>m2</t>
  </si>
  <si>
    <t>6936651000</t>
  </si>
  <si>
    <t>Geotextília netkaná polypropylénová 200 g/m2</t>
  </si>
  <si>
    <t>275313611</t>
  </si>
  <si>
    <t>D+M Betón základových pätiek , prostý trieda C16/20</t>
  </si>
  <si>
    <t>564251114</t>
  </si>
  <si>
    <t>Podklad zo štrkopiesku frakcie 8-32 hrúbky 180 mm so zhutnením</t>
  </si>
  <si>
    <t>5834374400</t>
  </si>
  <si>
    <t>Kamenivo drvené hrubé, frakcia 8-32, trieda B</t>
  </si>
  <si>
    <t>t</t>
  </si>
  <si>
    <t>631571003</t>
  </si>
  <si>
    <t>Ručný presun a zásyp zo štrkopieskov frakcie 8-32 pre spevnenie podkladov</t>
  </si>
  <si>
    <t>762395000</t>
  </si>
  <si>
    <t>Spojovacie a ochranné prostriedky (svorky, kotviacich U pätiek, klince, pásová oceľ, vruty, impregnácia)</t>
  </si>
  <si>
    <t>6051155001.S</t>
  </si>
  <si>
    <t xml:space="preserve"> ks</t>
  </si>
  <si>
    <t>182301121</t>
  </si>
  <si>
    <t>Rozprestretie zeminy, terénne úpravy s rozhabličkovním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</si>
  <si>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</si>
  <si>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</si>
  <si>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</si>
  <si>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</si>
  <si>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</si>
  <si>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</si>
  <si>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</si>
  <si>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</si>
  <si>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</si>
  <si>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</si>
  <si>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</si>
  <si>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t>Materiál + výroba schody</t>
  </si>
  <si>
    <t>D+M Hranol smrekovec neomietaná priem. 180mm x 180mm, dl. 1,6 m</t>
  </si>
  <si>
    <t xml:space="preserve">Odberateľ: </t>
  </si>
  <si>
    <t xml:space="preserve">Dodávateľ: </t>
  </si>
  <si>
    <t>Miesto:  Nižná Boca</t>
  </si>
  <si>
    <t>Dodávateľ:</t>
  </si>
  <si>
    <t>Dátum: 11.2.2021</t>
  </si>
  <si>
    <t>Odberateľ:</t>
  </si>
  <si>
    <t xml:space="preserve">   M-762 MONTÁŽ OZNAMOVACÍCH, ZARIADENÍ</t>
  </si>
  <si>
    <t xml:space="preserve">Odkopávky a prekopávky nezapažené v hornine triedy 4 nad 100 do 1000 m3, </t>
  </si>
  <si>
    <t>Jama pre pätku_x000D_ 40 ks
rozm 0,55m x 0,55m x 0,6m</t>
  </si>
  <si>
    <t>762332110</t>
  </si>
  <si>
    <t>m</t>
  </si>
  <si>
    <t>0,50 m po stranách chodníka</t>
  </si>
  <si>
    <t>Materiál informačné tabule</t>
  </si>
  <si>
    <t xml:space="preserve">Materiál vstupnej brány a odvodňovacích kanálov_x000D_
_x000D_
</t>
  </si>
  <si>
    <t>Výroba vstupnej brány a infotaúľ</t>
  </si>
  <si>
    <t>Montáž viazaných konštrukcií, INFO tabúľ a striešok z reziva priereznej plochy do 120 cm2</t>
  </si>
  <si>
    <t>Výroba a montáž kotviacich tŕňov schodov, úchyt odvodových žľabov</t>
  </si>
  <si>
    <t>D+M Inf. tabule Hranoly hobľované smrekovec Akosť I, hr. 50 x š 100 mm , dl. 2m</t>
  </si>
  <si>
    <t>Úprava existujúceho turistického chodníka  k rozhľadni Krajčov vrch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</si>
</sst>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20"/>
      <color rgb="FF000000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family val="2"/>
      <charset val="238"/>
    </font>
    <font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FF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theme="7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9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1" fillId="0" borderId="0" xfId="0" applyFont="1" applyAlignment="1">
      <alignment vertical="center"/>
    </xf>
    <xf numFmtId="0" fontId="1" fillId="0" borderId="44" xfId="0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0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14" fontId="6" fillId="0" borderId="11" xfId="0" applyNumberFormat="1" applyFont="1" applyFill="1" applyBorder="1"/>
    <xf numFmtId="14" fontId="5" fillId="0" borderId="1" xfId="0" applyNumberFormat="1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14" fontId="6" fillId="0" borderId="55" xfId="0" applyNumberFormat="1" applyFont="1" applyBorder="1"/>
    <xf numFmtId="164" fontId="17" fillId="4" borderId="2" xfId="0" applyNumberFormat="1" applyFont="1" applyFill="1" applyBorder="1" applyAlignment="1">
      <alignment wrapText="1"/>
    </xf>
    <xf numFmtId="164" fontId="18" fillId="4" borderId="2" xfId="0" applyNumberFormat="1" applyFont="1" applyFill="1" applyBorder="1" applyAlignment="1">
      <alignment wrapText="1"/>
    </xf>
    <xf numFmtId="165" fontId="9" fillId="0" borderId="0" xfId="0" applyNumberFormat="1" applyFont="1"/>
    <xf numFmtId="166" fontId="9" fillId="0" borderId="0" xfId="0" applyNumberFormat="1" applyFont="1"/>
    <xf numFmtId="0" fontId="9" fillId="0" borderId="0" xfId="0" applyFont="1"/>
    <xf numFmtId="164" fontId="17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39" xfId="0" applyFont="1" applyFill="1" applyBorder="1"/>
    <xf numFmtId="0" fontId="1" fillId="0" borderId="76" xfId="0" applyFont="1" applyFill="1" applyBorder="1"/>
    <xf numFmtId="0" fontId="1" fillId="0" borderId="36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>
      <selection activeCell="A3" sqref="A3:E4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ht="14.45" x14ac:dyDescent="0.3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93" t="s">
        <v>0</v>
      </c>
      <c r="B2" s="294"/>
      <c r="C2" s="294"/>
      <c r="D2" s="294"/>
      <c r="E2" s="294"/>
      <c r="F2" s="5" t="s">
        <v>1</v>
      </c>
      <c r="G2" s="5"/>
    </row>
    <row r="3" spans="1:26" x14ac:dyDescent="0.25">
      <c r="A3" s="295" t="s">
        <v>147</v>
      </c>
      <c r="B3" s="295"/>
      <c r="C3" s="295"/>
      <c r="D3" s="295"/>
      <c r="E3" s="295"/>
      <c r="F3" s="6" t="s">
        <v>2</v>
      </c>
      <c r="G3" s="6" t="s">
        <v>3</v>
      </c>
    </row>
    <row r="4" spans="1:26" x14ac:dyDescent="0.25">
      <c r="A4" s="295"/>
      <c r="B4" s="295"/>
      <c r="C4" s="295"/>
      <c r="D4" s="295"/>
      <c r="E4" s="295"/>
      <c r="F4" s="7">
        <v>0.2</v>
      </c>
      <c r="G4" s="7">
        <v>0</v>
      </c>
    </row>
    <row r="5" spans="1:26" ht="14.45" x14ac:dyDescent="0.3">
      <c r="A5" s="8"/>
      <c r="B5" s="8"/>
      <c r="C5" s="8"/>
      <c r="D5" s="8"/>
      <c r="E5" s="8"/>
      <c r="F5" s="8"/>
      <c r="G5" s="8"/>
    </row>
    <row r="6" spans="1:26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26" x14ac:dyDescent="0.25">
      <c r="A7" s="2" t="s">
        <v>11</v>
      </c>
      <c r="B7" s="219">
        <f>'SO 5972'!I139-Rekapitulácia!D7</f>
        <v>0</v>
      </c>
      <c r="C7" s="219">
        <f>'SO 5972'!P25</f>
        <v>0</v>
      </c>
      <c r="D7" s="219">
        <v>0</v>
      </c>
      <c r="E7" s="219">
        <f>'SO 5972'!P16</f>
        <v>0</v>
      </c>
      <c r="F7" s="219">
        <v>0</v>
      </c>
      <c r="G7" s="219">
        <f>B7+C7+D7+E7+F7</f>
        <v>0</v>
      </c>
      <c r="K7">
        <f>'SO 5972'!K139</f>
        <v>0</v>
      </c>
      <c r="Q7">
        <v>30.126000000000001</v>
      </c>
    </row>
    <row r="8" spans="1:26" ht="14.45" x14ac:dyDescent="0.3">
      <c r="A8" s="222" t="s">
        <v>116</v>
      </c>
      <c r="B8" s="223">
        <f>SUM(B7:B7)</f>
        <v>0</v>
      </c>
      <c r="C8" s="223">
        <f>SUM(C7:C7)</f>
        <v>0</v>
      </c>
      <c r="D8" s="223">
        <f>SUM(D7:D7)</f>
        <v>0</v>
      </c>
      <c r="E8" s="223">
        <f>SUM(E7:E7)</f>
        <v>0</v>
      </c>
      <c r="F8" s="223">
        <f>SUM(F7:F7)</f>
        <v>0</v>
      </c>
      <c r="G8" s="223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ht="14.45" x14ac:dyDescent="0.3">
      <c r="A9" s="220" t="s">
        <v>117</v>
      </c>
      <c r="B9" s="221">
        <f>G8-SUM(Rekapitulácia!K7:'Rekapitulácia'!K7)*1</f>
        <v>0</v>
      </c>
      <c r="C9" s="221"/>
      <c r="D9" s="221"/>
      <c r="E9" s="221"/>
      <c r="F9" s="221"/>
      <c r="G9" s="221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ht="14.45" x14ac:dyDescent="0.3">
      <c r="A10" s="4" t="s">
        <v>118</v>
      </c>
      <c r="B10" s="218">
        <f>(G8-B9)</f>
        <v>0</v>
      </c>
      <c r="C10" s="218"/>
      <c r="D10" s="218"/>
      <c r="E10" s="218"/>
      <c r="F10" s="218"/>
      <c r="G10" s="218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ht="14.45" x14ac:dyDescent="0.3">
      <c r="A11" s="224" t="s">
        <v>119</v>
      </c>
      <c r="B11" s="225"/>
      <c r="C11" s="225"/>
      <c r="D11" s="225"/>
      <c r="E11" s="225"/>
      <c r="F11" s="225"/>
      <c r="G11" s="225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pane ySplit="1" topLeftCell="A2" activePane="bottomLeft" state="frozen"/>
      <selection pane="bottomLeft" activeCell="B3" sqref="B3:J3"/>
    </sheetView>
  </sheetViews>
  <sheetFormatPr defaultColWidth="0" defaultRowHeight="15" x14ac:dyDescent="0.25"/>
  <cols>
    <col min="1" max="1" width="1.7109375" customWidth="1"/>
    <col min="2" max="2" width="8.7109375" customWidth="1"/>
    <col min="3" max="4" width="10.7109375" customWidth="1"/>
    <col min="5" max="5" width="12.7109375" customWidth="1"/>
    <col min="6" max="9" width="10.7109375" customWidth="1"/>
    <col min="10" max="10" width="4.7109375" customWidth="1"/>
    <col min="11" max="26" width="0" hidden="1" customWidth="1"/>
    <col min="27" max="27" width="8.85546875" customWidth="1"/>
    <col min="28" max="16384" width="8.85546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" customHeight="1" x14ac:dyDescent="0.25">
      <c r="A2" s="1"/>
      <c r="B2" s="298" t="s">
        <v>120</v>
      </c>
      <c r="C2" s="299"/>
      <c r="D2" s="299"/>
      <c r="E2" s="299"/>
      <c r="F2" s="299"/>
      <c r="G2" s="299"/>
      <c r="H2" s="299"/>
      <c r="I2" s="299"/>
      <c r="J2" s="300"/>
      <c r="K2" s="267"/>
      <c r="L2" s="267"/>
      <c r="M2" s="267"/>
      <c r="N2" s="267"/>
      <c r="O2" s="267"/>
      <c r="P2" s="153"/>
    </row>
    <row r="3" spans="1:23" ht="18" customHeight="1" x14ac:dyDescent="0.25">
      <c r="A3" s="1"/>
      <c r="B3" s="301" t="s">
        <v>147</v>
      </c>
      <c r="C3" s="302"/>
      <c r="D3" s="302"/>
      <c r="E3" s="302"/>
      <c r="F3" s="302"/>
      <c r="G3" s="303"/>
      <c r="H3" s="303"/>
      <c r="I3" s="303"/>
      <c r="J3" s="304"/>
      <c r="K3" s="267"/>
      <c r="L3" s="267"/>
      <c r="M3" s="267"/>
      <c r="N3" s="267"/>
      <c r="O3" s="267"/>
      <c r="P3" s="153"/>
    </row>
    <row r="4" spans="1:23" ht="18" customHeight="1" x14ac:dyDescent="0.3">
      <c r="A4" s="1"/>
      <c r="B4" s="235"/>
      <c r="C4" s="226"/>
      <c r="D4" s="226"/>
      <c r="E4" s="226"/>
      <c r="F4" s="236" t="s">
        <v>15</v>
      </c>
      <c r="G4" s="226"/>
      <c r="H4" s="226"/>
      <c r="I4" s="226"/>
      <c r="J4" s="270"/>
      <c r="K4" s="267"/>
      <c r="L4" s="267"/>
      <c r="M4" s="267"/>
      <c r="N4" s="267"/>
      <c r="O4" s="267"/>
      <c r="P4" s="153"/>
    </row>
    <row r="5" spans="1:23" ht="18" customHeight="1" x14ac:dyDescent="0.25">
      <c r="A5" s="1"/>
      <c r="B5" s="234"/>
      <c r="C5" s="226"/>
      <c r="D5" s="226"/>
      <c r="E5" s="226"/>
      <c r="F5" s="236" t="s">
        <v>16</v>
      </c>
      <c r="G5" s="226"/>
      <c r="H5" s="226"/>
      <c r="I5" s="226"/>
      <c r="J5" s="270"/>
      <c r="K5" s="267"/>
      <c r="L5" s="267"/>
      <c r="M5" s="267"/>
      <c r="N5" s="267"/>
      <c r="O5" s="267"/>
      <c r="P5" s="153"/>
    </row>
    <row r="6" spans="1:23" ht="18" customHeight="1" x14ac:dyDescent="0.25">
      <c r="A6" s="1"/>
      <c r="B6" s="237" t="s">
        <v>17</v>
      </c>
      <c r="C6" s="226"/>
      <c r="D6" s="236" t="s">
        <v>18</v>
      </c>
      <c r="E6" s="226"/>
      <c r="F6" s="236" t="s">
        <v>19</v>
      </c>
      <c r="G6" s="286">
        <v>44238</v>
      </c>
      <c r="H6" s="226"/>
      <c r="I6" s="226"/>
      <c r="J6" s="270"/>
      <c r="K6" s="267"/>
      <c r="L6" s="267"/>
      <c r="M6" s="267"/>
      <c r="N6" s="267"/>
      <c r="O6" s="267"/>
      <c r="P6" s="153"/>
    </row>
    <row r="7" spans="1:23" ht="19.899999999999999" customHeight="1" x14ac:dyDescent="0.25">
      <c r="A7" s="1"/>
      <c r="B7" s="305" t="s">
        <v>129</v>
      </c>
      <c r="C7" s="306"/>
      <c r="D7" s="306"/>
      <c r="E7" s="306"/>
      <c r="F7" s="306"/>
      <c r="G7" s="306"/>
      <c r="H7" s="306"/>
      <c r="I7" s="238"/>
      <c r="J7" s="271"/>
      <c r="K7" s="267"/>
      <c r="L7" s="267"/>
      <c r="M7" s="267"/>
      <c r="N7" s="267"/>
      <c r="O7" s="267"/>
      <c r="P7" s="153"/>
    </row>
    <row r="8" spans="1:23" ht="18" customHeight="1" x14ac:dyDescent="0.25">
      <c r="A8" s="1"/>
      <c r="B8" s="237" t="s">
        <v>22</v>
      </c>
      <c r="C8" s="226"/>
      <c r="D8" s="226"/>
      <c r="E8" s="226"/>
      <c r="F8" s="236" t="s">
        <v>21</v>
      </c>
      <c r="G8" s="226"/>
      <c r="H8" s="226"/>
      <c r="I8" s="226"/>
      <c r="J8" s="270"/>
      <c r="K8" s="267"/>
      <c r="L8" s="267"/>
      <c r="M8" s="267"/>
      <c r="N8" s="267"/>
      <c r="O8" s="267"/>
      <c r="P8" s="153"/>
    </row>
    <row r="9" spans="1:23" ht="19.899999999999999" customHeight="1" x14ac:dyDescent="0.25">
      <c r="A9" s="1"/>
      <c r="B9" s="305" t="s">
        <v>20</v>
      </c>
      <c r="C9" s="306"/>
      <c r="D9" s="306"/>
      <c r="E9" s="306"/>
      <c r="F9" s="306"/>
      <c r="G9" s="306"/>
      <c r="H9" s="306"/>
      <c r="I9" s="238"/>
      <c r="J9" s="271"/>
      <c r="K9" s="267"/>
      <c r="L9" s="267"/>
      <c r="M9" s="267"/>
      <c r="N9" s="267"/>
      <c r="O9" s="267"/>
      <c r="P9" s="153"/>
    </row>
    <row r="10" spans="1:23" ht="18" customHeight="1" x14ac:dyDescent="0.25">
      <c r="A10" s="1"/>
      <c r="B10" s="237" t="s">
        <v>22</v>
      </c>
      <c r="C10" s="226"/>
      <c r="D10" s="226"/>
      <c r="E10" s="226"/>
      <c r="F10" s="236" t="s">
        <v>21</v>
      </c>
      <c r="G10" s="226"/>
      <c r="H10" s="226"/>
      <c r="I10" s="226"/>
      <c r="J10" s="270"/>
      <c r="K10" s="267"/>
      <c r="L10" s="267"/>
      <c r="M10" s="267"/>
      <c r="N10" s="267"/>
      <c r="O10" s="267"/>
      <c r="P10" s="153"/>
    </row>
    <row r="11" spans="1:23" ht="19.899999999999999" customHeight="1" x14ac:dyDescent="0.25">
      <c r="A11" s="1"/>
      <c r="B11" s="305" t="s">
        <v>130</v>
      </c>
      <c r="C11" s="306"/>
      <c r="D11" s="306"/>
      <c r="E11" s="306"/>
      <c r="F11" s="306"/>
      <c r="G11" s="306"/>
      <c r="H11" s="306"/>
      <c r="I11" s="238"/>
      <c r="J11" s="271"/>
      <c r="K11" s="267"/>
      <c r="L11" s="267"/>
      <c r="M11" s="267"/>
      <c r="N11" s="267"/>
      <c r="O11" s="267"/>
      <c r="P11" s="153"/>
    </row>
    <row r="12" spans="1:23" ht="18" customHeight="1" x14ac:dyDescent="0.25">
      <c r="A12" s="1"/>
      <c r="B12" s="237" t="s">
        <v>22</v>
      </c>
      <c r="C12" s="226"/>
      <c r="D12" s="226"/>
      <c r="E12" s="226"/>
      <c r="F12" s="236" t="s">
        <v>21</v>
      </c>
      <c r="G12" s="226"/>
      <c r="H12" s="226"/>
      <c r="I12" s="226"/>
      <c r="J12" s="270"/>
      <c r="K12" s="267"/>
      <c r="L12" s="267"/>
      <c r="M12" s="267"/>
      <c r="N12" s="267"/>
      <c r="O12" s="267"/>
      <c r="P12" s="153"/>
    </row>
    <row r="13" spans="1:23" ht="18" customHeight="1" x14ac:dyDescent="0.3">
      <c r="A13" s="1"/>
      <c r="B13" s="233"/>
      <c r="C13" s="127"/>
      <c r="D13" s="127"/>
      <c r="E13" s="127"/>
      <c r="F13" s="127"/>
      <c r="G13" s="127"/>
      <c r="H13" s="127"/>
      <c r="I13" s="127"/>
      <c r="J13" s="272"/>
      <c r="K13" s="267"/>
      <c r="L13" s="267"/>
      <c r="M13" s="267"/>
      <c r="N13" s="267"/>
      <c r="O13" s="267"/>
      <c r="P13" s="153"/>
    </row>
    <row r="14" spans="1:23" ht="18" customHeight="1" x14ac:dyDescent="0.25">
      <c r="A14" s="1"/>
      <c r="B14" s="243" t="s">
        <v>5</v>
      </c>
      <c r="C14" s="251" t="s">
        <v>44</v>
      </c>
      <c r="D14" s="247" t="s">
        <v>45</v>
      </c>
      <c r="E14" s="241" t="s">
        <v>46</v>
      </c>
      <c r="F14" s="296" t="s">
        <v>28</v>
      </c>
      <c r="G14" s="297"/>
      <c r="H14" s="231"/>
      <c r="I14" s="239"/>
      <c r="J14" s="273"/>
      <c r="K14" s="267"/>
      <c r="L14" s="267"/>
      <c r="M14" s="267"/>
      <c r="N14" s="267"/>
      <c r="O14" s="267"/>
      <c r="P14" s="153"/>
    </row>
    <row r="15" spans="1:23" ht="18" customHeight="1" x14ac:dyDescent="0.25">
      <c r="A15" s="1"/>
      <c r="B15" s="211" t="s">
        <v>23</v>
      </c>
      <c r="C15" s="252">
        <f>'SO 5972'!C15</f>
        <v>0</v>
      </c>
      <c r="D15" s="248">
        <f>'SO 5972'!D15</f>
        <v>0</v>
      </c>
      <c r="E15" s="240">
        <f>'SO 5972'!E15</f>
        <v>0</v>
      </c>
      <c r="F15" s="309" t="s">
        <v>29</v>
      </c>
      <c r="G15" s="310"/>
      <c r="H15" s="229"/>
      <c r="I15" s="255">
        <f>Rekapitulácia!F8</f>
        <v>0</v>
      </c>
      <c r="J15" s="198"/>
      <c r="K15" s="267"/>
      <c r="L15" s="267"/>
      <c r="M15" s="267"/>
      <c r="N15" s="267"/>
      <c r="O15" s="267"/>
      <c r="P15" s="153"/>
    </row>
    <row r="16" spans="1:23" ht="18" customHeight="1" x14ac:dyDescent="0.25">
      <c r="A16" s="1"/>
      <c r="B16" s="243" t="s">
        <v>24</v>
      </c>
      <c r="C16" s="259">
        <f>'SO 5972'!C16</f>
        <v>0</v>
      </c>
      <c r="D16" s="260">
        <f>'SO 5972'!D16</f>
        <v>0</v>
      </c>
      <c r="E16" s="245">
        <f>'SO 5972'!E16</f>
        <v>0</v>
      </c>
      <c r="F16" s="311" t="s">
        <v>30</v>
      </c>
      <c r="G16" s="297"/>
      <c r="H16" s="232"/>
      <c r="I16" s="261">
        <f>Rekapitulácia!E8</f>
        <v>0</v>
      </c>
      <c r="J16" s="273"/>
      <c r="K16" s="267"/>
      <c r="L16" s="267"/>
      <c r="M16" s="267"/>
      <c r="N16" s="267"/>
      <c r="O16" s="267"/>
      <c r="P16" s="153"/>
    </row>
    <row r="17" spans="1:23" ht="18" customHeight="1" x14ac:dyDescent="0.3">
      <c r="A17" s="1"/>
      <c r="B17" s="211" t="s">
        <v>25</v>
      </c>
      <c r="C17" s="252">
        <f>'SO 5972'!C17</f>
        <v>0</v>
      </c>
      <c r="D17" s="248">
        <f>'SO 5972'!D17</f>
        <v>0</v>
      </c>
      <c r="E17" s="240">
        <f>'SO 5972'!E17</f>
        <v>0</v>
      </c>
      <c r="F17" s="312" t="s">
        <v>31</v>
      </c>
      <c r="G17" s="313"/>
      <c r="H17" s="230"/>
      <c r="I17" s="255">
        <v>0</v>
      </c>
      <c r="J17" s="198"/>
      <c r="K17" s="267"/>
      <c r="L17" s="267"/>
      <c r="M17" s="267"/>
      <c r="N17" s="267"/>
      <c r="O17" s="267"/>
      <c r="P17" s="153"/>
    </row>
    <row r="18" spans="1:23" ht="18" customHeight="1" x14ac:dyDescent="0.3">
      <c r="A18" s="1"/>
      <c r="B18" s="237" t="s">
        <v>26</v>
      </c>
      <c r="C18" s="253">
        <f>'SO 5972'!C18</f>
        <v>0</v>
      </c>
      <c r="D18" s="249">
        <f>'SO 5972'!D18</f>
        <v>0</v>
      </c>
      <c r="E18" s="227">
        <f>'SO 5972'!E18</f>
        <v>0</v>
      </c>
      <c r="F18" s="314"/>
      <c r="G18" s="315"/>
      <c r="H18" s="228"/>
      <c r="I18" s="256"/>
      <c r="J18" s="270"/>
      <c r="K18" s="267"/>
      <c r="L18" s="267"/>
      <c r="M18" s="267"/>
      <c r="N18" s="267"/>
      <c r="O18" s="267"/>
      <c r="P18" s="153"/>
    </row>
    <row r="19" spans="1:23" ht="18" customHeight="1" x14ac:dyDescent="0.3">
      <c r="A19" s="1"/>
      <c r="B19" s="237" t="s">
        <v>27</v>
      </c>
      <c r="C19" s="254"/>
      <c r="D19" s="250"/>
      <c r="E19" s="242">
        <f>SUM(E15:E18)</f>
        <v>0</v>
      </c>
      <c r="F19" s="316" t="s">
        <v>27</v>
      </c>
      <c r="G19" s="317"/>
      <c r="H19" s="228"/>
      <c r="I19" s="257">
        <f>SUM(I15:I18)</f>
        <v>0</v>
      </c>
      <c r="J19" s="270"/>
      <c r="K19" s="267"/>
      <c r="L19" s="267"/>
      <c r="M19" s="267"/>
      <c r="N19" s="267"/>
      <c r="O19" s="267"/>
      <c r="P19" s="153"/>
    </row>
    <row r="20" spans="1:23" ht="18" customHeight="1" x14ac:dyDescent="0.3">
      <c r="A20" s="1"/>
      <c r="B20" s="243" t="s">
        <v>37</v>
      </c>
      <c r="C20" s="246"/>
      <c r="D20" s="246"/>
      <c r="E20" s="262"/>
      <c r="F20" s="307" t="s">
        <v>37</v>
      </c>
      <c r="G20" s="297"/>
      <c r="H20" s="232"/>
      <c r="I20" s="258"/>
      <c r="J20" s="273"/>
      <c r="K20" s="267"/>
      <c r="L20" s="267"/>
      <c r="M20" s="267"/>
      <c r="N20" s="267"/>
      <c r="O20" s="267"/>
      <c r="P20" s="153"/>
    </row>
    <row r="21" spans="1:23" ht="18" customHeight="1" x14ac:dyDescent="0.25">
      <c r="A21" s="1"/>
      <c r="B21" s="211" t="s">
        <v>121</v>
      </c>
      <c r="C21" s="230"/>
      <c r="D21" s="230"/>
      <c r="E21" s="240">
        <f>'SO 5972'!E21</f>
        <v>0</v>
      </c>
      <c r="F21" s="318" t="s">
        <v>124</v>
      </c>
      <c r="G21" s="315"/>
      <c r="H21" s="230"/>
      <c r="I21" s="255">
        <f>'SO 5972'!P21</f>
        <v>0</v>
      </c>
      <c r="J21" s="198"/>
      <c r="K21" s="267"/>
      <c r="L21" s="267"/>
      <c r="M21" s="267"/>
      <c r="N21" s="267"/>
      <c r="O21" s="267"/>
      <c r="P21" s="153"/>
    </row>
    <row r="22" spans="1:23" ht="18" customHeight="1" x14ac:dyDescent="0.25">
      <c r="A22" s="1"/>
      <c r="B22" s="237" t="s">
        <v>122</v>
      </c>
      <c r="C22" s="228"/>
      <c r="D22" s="228"/>
      <c r="E22" s="227">
        <f>'SO 5972'!E22</f>
        <v>0</v>
      </c>
      <c r="F22" s="318" t="s">
        <v>125</v>
      </c>
      <c r="G22" s="315"/>
      <c r="H22" s="228"/>
      <c r="I22" s="256">
        <f>'SO 5972'!P22</f>
        <v>0</v>
      </c>
      <c r="J22" s="270"/>
      <c r="K22" s="267"/>
      <c r="L22" s="267"/>
      <c r="M22" s="267"/>
      <c r="N22" s="267"/>
      <c r="O22" s="267"/>
      <c r="P22" s="153"/>
      <c r="V22" s="53"/>
      <c r="W22" s="53"/>
    </row>
    <row r="23" spans="1:23" ht="18" customHeight="1" x14ac:dyDescent="0.25">
      <c r="A23" s="1"/>
      <c r="B23" s="237" t="s">
        <v>123</v>
      </c>
      <c r="C23" s="228"/>
      <c r="D23" s="228"/>
      <c r="E23" s="227">
        <f>'SO 5972'!E23</f>
        <v>0</v>
      </c>
      <c r="F23" s="318" t="s">
        <v>126</v>
      </c>
      <c r="G23" s="315"/>
      <c r="H23" s="228"/>
      <c r="I23" s="256">
        <f>'SO 5972'!P23</f>
        <v>0</v>
      </c>
      <c r="J23" s="270"/>
      <c r="K23" s="267"/>
      <c r="L23" s="267"/>
      <c r="M23" s="267"/>
      <c r="N23" s="267"/>
      <c r="O23" s="267"/>
      <c r="P23" s="153"/>
      <c r="V23" s="53"/>
      <c r="W23" s="53"/>
    </row>
    <row r="24" spans="1:23" ht="18" customHeight="1" x14ac:dyDescent="0.25">
      <c r="A24" s="1"/>
      <c r="B24" s="234"/>
      <c r="C24" s="228"/>
      <c r="D24" s="228"/>
      <c r="E24" s="228"/>
      <c r="F24" s="319"/>
      <c r="G24" s="315"/>
      <c r="H24" s="228"/>
      <c r="I24" s="234"/>
      <c r="J24" s="270"/>
      <c r="K24" s="267"/>
      <c r="L24" s="267"/>
      <c r="M24" s="267"/>
      <c r="N24" s="267"/>
      <c r="O24" s="267"/>
      <c r="P24" s="153"/>
      <c r="V24" s="53"/>
      <c r="W24" s="53"/>
    </row>
    <row r="25" spans="1:23" ht="18" customHeight="1" x14ac:dyDescent="0.25">
      <c r="A25" s="1"/>
      <c r="B25" s="237"/>
      <c r="C25" s="228"/>
      <c r="D25" s="228"/>
      <c r="E25" s="228"/>
      <c r="F25" s="320" t="s">
        <v>27</v>
      </c>
      <c r="G25" s="321"/>
      <c r="H25" s="228"/>
      <c r="I25" s="257">
        <f>SUM(E21:E24)+SUM(I21:I24)</f>
        <v>0</v>
      </c>
      <c r="J25" s="270"/>
      <c r="K25" s="267"/>
      <c r="L25" s="267"/>
      <c r="M25" s="267"/>
      <c r="N25" s="267"/>
      <c r="O25" s="267"/>
      <c r="P25" s="153"/>
    </row>
    <row r="26" spans="1:23" ht="18" customHeight="1" x14ac:dyDescent="0.25">
      <c r="A26" s="1"/>
      <c r="B26" s="210" t="s">
        <v>49</v>
      </c>
      <c r="C26" s="132"/>
      <c r="D26" s="132"/>
      <c r="E26" s="264"/>
      <c r="F26" s="307" t="s">
        <v>32</v>
      </c>
      <c r="G26" s="308"/>
      <c r="H26" s="132"/>
      <c r="I26" s="233"/>
      <c r="J26" s="272"/>
      <c r="K26" s="267"/>
      <c r="L26" s="267"/>
      <c r="M26" s="267"/>
      <c r="N26" s="267"/>
      <c r="O26" s="267"/>
      <c r="P26" s="153"/>
    </row>
    <row r="27" spans="1:23" ht="18" customHeight="1" x14ac:dyDescent="0.25">
      <c r="A27" s="1"/>
      <c r="B27" s="207"/>
      <c r="C27" s="1"/>
      <c r="D27" s="1"/>
      <c r="E27" s="265"/>
      <c r="F27" s="322" t="s">
        <v>33</v>
      </c>
      <c r="G27" s="323"/>
      <c r="H27" s="133"/>
      <c r="I27" s="255">
        <f>E19+I19+I25</f>
        <v>0</v>
      </c>
      <c r="J27" s="198"/>
      <c r="K27" s="267"/>
      <c r="L27" s="267"/>
      <c r="M27" s="267"/>
      <c r="N27" s="267"/>
      <c r="O27" s="267"/>
      <c r="P27" s="153"/>
    </row>
    <row r="28" spans="1:23" ht="18" customHeight="1" x14ac:dyDescent="0.25">
      <c r="A28" s="1"/>
      <c r="B28" s="207"/>
      <c r="C28" s="1"/>
      <c r="D28" s="1"/>
      <c r="E28" s="265"/>
      <c r="F28" s="324" t="s">
        <v>34</v>
      </c>
      <c r="G28" s="325"/>
      <c r="H28" s="245">
        <f>Rekapitulácia!B9</f>
        <v>0</v>
      </c>
      <c r="I28" s="243">
        <f>ROUND(((ROUND(H28,2)*20)/100),2)*1</f>
        <v>0</v>
      </c>
      <c r="J28" s="273"/>
      <c r="K28" s="267"/>
      <c r="L28" s="267"/>
      <c r="M28" s="267"/>
      <c r="N28" s="267"/>
      <c r="O28" s="267"/>
      <c r="P28" s="152"/>
    </row>
    <row r="29" spans="1:23" ht="18" customHeight="1" x14ac:dyDescent="0.25">
      <c r="A29" s="1"/>
      <c r="B29" s="207"/>
      <c r="C29" s="1"/>
      <c r="D29" s="1"/>
      <c r="E29" s="265"/>
      <c r="F29" s="326" t="s">
        <v>35</v>
      </c>
      <c r="G29" s="327"/>
      <c r="H29" s="240">
        <f>Rekapitulácia!B10</f>
        <v>0</v>
      </c>
      <c r="I29" s="211">
        <f>ROUND(((ROUND(H29,2)*0)/100),2)</f>
        <v>0</v>
      </c>
      <c r="J29" s="198"/>
      <c r="K29" s="267"/>
      <c r="L29" s="267"/>
      <c r="M29" s="267"/>
      <c r="N29" s="267"/>
      <c r="O29" s="267"/>
      <c r="P29" s="152"/>
    </row>
    <row r="30" spans="1:23" ht="18" customHeight="1" x14ac:dyDescent="0.25">
      <c r="A30" s="1"/>
      <c r="B30" s="207"/>
      <c r="C30" s="1"/>
      <c r="D30" s="1"/>
      <c r="E30" s="265"/>
      <c r="F30" s="324" t="s">
        <v>36</v>
      </c>
      <c r="G30" s="325"/>
      <c r="H30" s="232"/>
      <c r="I30" s="263">
        <f>SUM(I27:I29)</f>
        <v>0</v>
      </c>
      <c r="J30" s="273"/>
      <c r="K30" s="267"/>
      <c r="L30" s="267"/>
      <c r="M30" s="267"/>
      <c r="N30" s="267"/>
      <c r="O30" s="267"/>
      <c r="P30" s="153"/>
    </row>
    <row r="31" spans="1:23" ht="18" customHeight="1" x14ac:dyDescent="0.25">
      <c r="A31" s="1"/>
      <c r="B31" s="207"/>
      <c r="C31" s="1"/>
      <c r="D31" s="1"/>
      <c r="E31" s="266"/>
      <c r="F31" s="323"/>
      <c r="G31" s="310"/>
      <c r="H31" s="230"/>
      <c r="I31" s="207"/>
      <c r="J31" s="198"/>
      <c r="K31" s="267"/>
      <c r="L31" s="267"/>
      <c r="M31" s="267"/>
      <c r="N31" s="267"/>
      <c r="O31" s="267"/>
      <c r="P31" s="153"/>
    </row>
    <row r="32" spans="1:23" ht="18" customHeight="1" x14ac:dyDescent="0.25">
      <c r="A32" s="1"/>
      <c r="B32" s="210" t="s">
        <v>47</v>
      </c>
      <c r="C32" s="127"/>
      <c r="D32" s="127"/>
      <c r="E32" s="244" t="s">
        <v>48</v>
      </c>
      <c r="F32" s="229"/>
      <c r="G32" s="127"/>
      <c r="H32" s="132"/>
      <c r="I32" s="127"/>
      <c r="J32" s="272"/>
      <c r="K32" s="267"/>
      <c r="L32" s="267"/>
      <c r="M32" s="267"/>
      <c r="N32" s="267"/>
      <c r="O32" s="267"/>
      <c r="P32" s="153"/>
    </row>
    <row r="33" spans="1:23" ht="18" customHeight="1" x14ac:dyDescent="0.25">
      <c r="A33" s="1"/>
      <c r="B33" s="207"/>
      <c r="C33" s="1"/>
      <c r="D33" s="1"/>
      <c r="E33" s="1"/>
      <c r="F33" s="1"/>
      <c r="G33" s="1"/>
      <c r="H33" s="1"/>
      <c r="I33" s="1"/>
      <c r="J33" s="198"/>
      <c r="K33" s="267"/>
      <c r="L33" s="267"/>
      <c r="M33" s="267"/>
      <c r="N33" s="267"/>
      <c r="O33" s="267"/>
      <c r="P33" s="153"/>
    </row>
    <row r="34" spans="1:23" ht="18" customHeight="1" x14ac:dyDescent="0.25">
      <c r="A34" s="1"/>
      <c r="B34" s="207"/>
      <c r="C34" s="1"/>
      <c r="D34" s="1"/>
      <c r="E34" s="1"/>
      <c r="F34" s="1"/>
      <c r="G34" s="1"/>
      <c r="H34" s="1"/>
      <c r="I34" s="1"/>
      <c r="J34" s="198"/>
      <c r="K34" s="267"/>
      <c r="L34" s="267"/>
      <c r="M34" s="267"/>
      <c r="N34" s="267"/>
      <c r="O34" s="267"/>
      <c r="P34" s="153"/>
    </row>
    <row r="35" spans="1:23" ht="18" customHeight="1" x14ac:dyDescent="0.25">
      <c r="A35" s="1"/>
      <c r="B35" s="207"/>
      <c r="C35" s="1"/>
      <c r="D35" s="1"/>
      <c r="E35" s="1"/>
      <c r="F35" s="1"/>
      <c r="G35" s="1"/>
      <c r="H35" s="1"/>
      <c r="I35" s="1"/>
      <c r="J35" s="198"/>
      <c r="K35" s="267"/>
      <c r="L35" s="267"/>
      <c r="M35" s="267"/>
      <c r="N35" s="267"/>
      <c r="O35" s="267"/>
      <c r="P35" s="153"/>
    </row>
    <row r="36" spans="1:23" ht="18" customHeight="1" x14ac:dyDescent="0.25">
      <c r="A36" s="1"/>
      <c r="B36" s="207"/>
      <c r="C36" s="1"/>
      <c r="D36" s="1"/>
      <c r="E36" s="1"/>
      <c r="F36" s="1"/>
      <c r="G36" s="1"/>
      <c r="H36" s="1"/>
      <c r="I36" s="1"/>
      <c r="J36" s="198"/>
      <c r="K36" s="267"/>
      <c r="L36" s="267"/>
      <c r="M36" s="267"/>
      <c r="N36" s="267"/>
      <c r="O36" s="267"/>
      <c r="P36" s="153"/>
    </row>
    <row r="37" spans="1:23" ht="18" customHeight="1" x14ac:dyDescent="0.25">
      <c r="A37" s="1"/>
      <c r="B37" s="207"/>
      <c r="C37" s="1"/>
      <c r="D37" s="1"/>
      <c r="E37" s="1"/>
      <c r="F37" s="1"/>
      <c r="G37" s="1"/>
      <c r="H37" s="1"/>
      <c r="I37" s="1"/>
      <c r="J37" s="198"/>
      <c r="K37" s="267"/>
      <c r="L37" s="267"/>
      <c r="M37" s="267"/>
      <c r="N37" s="267"/>
      <c r="O37" s="267"/>
      <c r="P37" s="153"/>
    </row>
    <row r="38" spans="1:23" ht="18" customHeight="1" x14ac:dyDescent="0.25">
      <c r="A38" s="1"/>
      <c r="B38" s="268"/>
      <c r="C38" s="269"/>
      <c r="D38" s="269"/>
      <c r="E38" s="269"/>
      <c r="F38" s="269"/>
      <c r="G38" s="269"/>
      <c r="H38" s="269"/>
      <c r="I38" s="269"/>
      <c r="J38" s="274"/>
      <c r="K38" s="267"/>
      <c r="L38" s="267"/>
      <c r="M38" s="267"/>
      <c r="N38" s="267"/>
      <c r="O38" s="267"/>
      <c r="P38" s="153"/>
    </row>
    <row r="39" spans="1:23" ht="18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workbookViewId="0">
      <pane ySplit="1" topLeftCell="A175" activePane="bottomLeft" state="frozen"/>
      <selection pane="bottomLeft" activeCell="F85" sqref="F85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9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331" t="s">
        <v>12</v>
      </c>
      <c r="C1" s="332"/>
      <c r="D1" s="12"/>
      <c r="E1" s="333" t="s">
        <v>0</v>
      </c>
      <c r="F1" s="334"/>
      <c r="G1" s="13"/>
      <c r="H1" s="397" t="s">
        <v>65</v>
      </c>
      <c r="I1" s="33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35" t="s">
        <v>12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7"/>
      <c r="R2" s="337"/>
      <c r="S2" s="337"/>
      <c r="T2" s="337"/>
      <c r="U2" s="337"/>
      <c r="V2" s="338"/>
      <c r="W2" s="53"/>
    </row>
    <row r="3" spans="1:23" ht="18" customHeight="1" x14ac:dyDescent="0.25">
      <c r="A3" s="15"/>
      <c r="B3" s="339" t="s">
        <v>13</v>
      </c>
      <c r="C3" s="340"/>
      <c r="D3" s="340"/>
      <c r="E3" s="340"/>
      <c r="F3" s="340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2"/>
      <c r="W3" s="53"/>
    </row>
    <row r="4" spans="1:23" ht="18" customHeight="1" x14ac:dyDescent="0.25">
      <c r="A4" s="15"/>
      <c r="B4" s="43" t="s">
        <v>14</v>
      </c>
      <c r="C4" s="32"/>
      <c r="D4" s="25"/>
      <c r="E4" s="25"/>
      <c r="F4" s="44" t="s">
        <v>131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17</v>
      </c>
      <c r="C6" s="32"/>
      <c r="D6" s="44" t="s">
        <v>18</v>
      </c>
      <c r="E6" s="25"/>
      <c r="F6" s="44" t="s">
        <v>19</v>
      </c>
      <c r="G6" s="283">
        <v>44238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43" t="s">
        <v>129</v>
      </c>
      <c r="C7" s="344"/>
      <c r="D7" s="344"/>
      <c r="E7" s="344"/>
      <c r="F7" s="344"/>
      <c r="G7" s="344"/>
      <c r="H7" s="34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22</v>
      </c>
      <c r="C8" s="46"/>
      <c r="D8" s="28"/>
      <c r="E8" s="28"/>
      <c r="F8" s="50" t="s">
        <v>21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346" t="s">
        <v>20</v>
      </c>
      <c r="C9" s="347"/>
      <c r="D9" s="347"/>
      <c r="E9" s="347"/>
      <c r="F9" s="347"/>
      <c r="G9" s="347"/>
      <c r="H9" s="348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22</v>
      </c>
      <c r="C10" s="32"/>
      <c r="D10" s="25"/>
      <c r="E10" s="25"/>
      <c r="F10" s="44" t="s">
        <v>21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346" t="s">
        <v>130</v>
      </c>
      <c r="C11" s="347"/>
      <c r="D11" s="347"/>
      <c r="E11" s="347"/>
      <c r="F11" s="347"/>
      <c r="G11" s="347"/>
      <c r="H11" s="348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22</v>
      </c>
      <c r="C12" s="32"/>
      <c r="D12" s="25"/>
      <c r="E12" s="25"/>
      <c r="F12" s="44" t="s">
        <v>21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5</v>
      </c>
      <c r="C14" s="62" t="s">
        <v>44</v>
      </c>
      <c r="D14" s="61" t="s">
        <v>45</v>
      </c>
      <c r="E14" s="66" t="s">
        <v>46</v>
      </c>
      <c r="F14" s="349" t="s">
        <v>28</v>
      </c>
      <c r="G14" s="350"/>
      <c r="H14" s="351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23</v>
      </c>
      <c r="C15" s="63">
        <f>'SO 5972'!E60</f>
        <v>0</v>
      </c>
      <c r="D15" s="58">
        <f>'SO 5972'!F60</f>
        <v>0</v>
      </c>
      <c r="E15" s="67">
        <f>'SO 5972'!G60</f>
        <v>0</v>
      </c>
      <c r="F15" s="352" t="s">
        <v>29</v>
      </c>
      <c r="G15" s="353"/>
      <c r="H15" s="33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24</v>
      </c>
      <c r="C16" s="92">
        <f>'SO 5972'!E64</f>
        <v>0</v>
      </c>
      <c r="D16" s="93">
        <f>'SO 5972'!F64</f>
        <v>0</v>
      </c>
      <c r="E16" s="94">
        <f>'SO 5972'!G64</f>
        <v>0</v>
      </c>
      <c r="F16" s="354" t="s">
        <v>30</v>
      </c>
      <c r="G16" s="353"/>
      <c r="H16" s="330"/>
      <c r="I16" s="25"/>
      <c r="J16" s="25"/>
      <c r="K16" s="26"/>
      <c r="L16" s="26"/>
      <c r="M16" s="26"/>
      <c r="N16" s="26"/>
      <c r="O16" s="74"/>
      <c r="P16" s="83">
        <f>(SUM(Z86:Z138))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25</v>
      </c>
      <c r="C17" s="63">
        <f>'SO 5972'!E69</f>
        <v>0</v>
      </c>
      <c r="D17" s="58">
        <f>'SO 5972'!F69</f>
        <v>0</v>
      </c>
      <c r="E17" s="67">
        <f>'SO 5972'!G69</f>
        <v>0</v>
      </c>
      <c r="F17" s="355" t="s">
        <v>31</v>
      </c>
      <c r="G17" s="353"/>
      <c r="H17" s="33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26</v>
      </c>
      <c r="C18" s="64"/>
      <c r="D18" s="59"/>
      <c r="E18" s="68"/>
      <c r="F18" s="328"/>
      <c r="G18" s="329"/>
      <c r="H18" s="33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27</v>
      </c>
      <c r="C19" s="65"/>
      <c r="D19" s="60"/>
      <c r="E19" s="69">
        <f>SUM(E15:E18)</f>
        <v>0</v>
      </c>
      <c r="F19" s="358" t="s">
        <v>27</v>
      </c>
      <c r="G19" s="359"/>
      <c r="H19" s="36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37</v>
      </c>
      <c r="C20" s="57"/>
      <c r="D20" s="95"/>
      <c r="E20" s="96"/>
      <c r="F20" s="361" t="s">
        <v>37</v>
      </c>
      <c r="G20" s="362"/>
      <c r="H20" s="351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38</v>
      </c>
      <c r="C21" s="51"/>
      <c r="D21" s="91"/>
      <c r="E21" s="70">
        <f>((E15*U22*0)+(E16*V22*0)+(E17*W22*0))/100</f>
        <v>0</v>
      </c>
      <c r="F21" s="363" t="s">
        <v>41</v>
      </c>
      <c r="G21" s="353"/>
      <c r="H21" s="33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39</v>
      </c>
      <c r="C22" s="34"/>
      <c r="D22" s="72"/>
      <c r="E22" s="71">
        <f>((E15*U23*0)+(E16*V23*0)+(E17*W23*0))/100</f>
        <v>0</v>
      </c>
      <c r="F22" s="363" t="s">
        <v>42</v>
      </c>
      <c r="G22" s="353"/>
      <c r="H22" s="33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40</v>
      </c>
      <c r="C23" s="34"/>
      <c r="D23" s="72"/>
      <c r="E23" s="71">
        <f>((E15*U24*0)+(E16*V24*0)+(E17*W24*0))/100</f>
        <v>0</v>
      </c>
      <c r="F23" s="363" t="s">
        <v>43</v>
      </c>
      <c r="G23" s="353"/>
      <c r="H23" s="33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4"/>
      <c r="G24" s="329"/>
      <c r="H24" s="33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65" t="s">
        <v>27</v>
      </c>
      <c r="G25" s="359"/>
      <c r="H25" s="33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49</v>
      </c>
      <c r="C26" s="98"/>
      <c r="D26" s="100"/>
      <c r="E26" s="106"/>
      <c r="F26" s="361" t="s">
        <v>32</v>
      </c>
      <c r="G26" s="366"/>
      <c r="H26" s="367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368" t="s">
        <v>33</v>
      </c>
      <c r="G27" s="369"/>
      <c r="H27" s="37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71" t="s">
        <v>34</v>
      </c>
      <c r="G28" s="372"/>
      <c r="H28" s="217">
        <f>P27-SUM('SO 5972'!K86:'SO 5972'!K138)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73" t="s">
        <v>35</v>
      </c>
      <c r="G29" s="374"/>
      <c r="H29" s="33">
        <f>SUM('SO 5972'!K86:'SO 5972'!K138)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6" t="s">
        <v>36</v>
      </c>
      <c r="G30" s="35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69"/>
      <c r="G31" s="37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47</v>
      </c>
      <c r="C32" s="102"/>
      <c r="D32" s="19"/>
      <c r="E32" s="111" t="s">
        <v>48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ht="14.45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ht="14.45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ht="14.45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1"/>
      <c r="B44" s="382" t="s">
        <v>0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4"/>
      <c r="W44" s="53"/>
    </row>
    <row r="45" spans="1:23" ht="14.45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2"/>
      <c r="B46" s="385" t="s">
        <v>129</v>
      </c>
      <c r="C46" s="386"/>
      <c r="D46" s="386"/>
      <c r="E46" s="387"/>
      <c r="F46" s="388" t="s">
        <v>18</v>
      </c>
      <c r="G46" s="386"/>
      <c r="H46" s="38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2"/>
      <c r="B47" s="385" t="s">
        <v>20</v>
      </c>
      <c r="C47" s="386"/>
      <c r="D47" s="386"/>
      <c r="E47" s="387"/>
      <c r="F47" s="388" t="s">
        <v>16</v>
      </c>
      <c r="G47" s="386"/>
      <c r="H47" s="38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2"/>
      <c r="B48" s="385" t="s">
        <v>132</v>
      </c>
      <c r="C48" s="386"/>
      <c r="D48" s="386"/>
      <c r="E48" s="387"/>
      <c r="F48" s="388" t="s">
        <v>133</v>
      </c>
      <c r="G48" s="386"/>
      <c r="H48" s="38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2"/>
      <c r="B49" s="389" t="s">
        <v>13</v>
      </c>
      <c r="C49" s="390"/>
      <c r="D49" s="390"/>
      <c r="E49" s="390"/>
      <c r="F49" s="390"/>
      <c r="G49" s="390"/>
      <c r="H49" s="390"/>
      <c r="I49" s="391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6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ht="14.45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ht="14.45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6" t="s">
        <v>53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80" t="s">
        <v>50</v>
      </c>
      <c r="C54" s="381"/>
      <c r="D54" s="129"/>
      <c r="E54" s="129" t="s">
        <v>44</v>
      </c>
      <c r="F54" s="129" t="s">
        <v>45</v>
      </c>
      <c r="G54" s="129" t="s">
        <v>27</v>
      </c>
      <c r="H54" s="129" t="s">
        <v>51</v>
      </c>
      <c r="I54" s="129" t="s">
        <v>52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25">
      <c r="A55" s="10"/>
      <c r="B55" s="401" t="s">
        <v>54</v>
      </c>
      <c r="C55" s="402"/>
      <c r="D55" s="402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25">
      <c r="A56" s="10"/>
      <c r="B56" s="375" t="s">
        <v>55</v>
      </c>
      <c r="C56" s="376"/>
      <c r="D56" s="376"/>
      <c r="E56" s="140">
        <f>'SO 5972'!L100</f>
        <v>0</v>
      </c>
      <c r="F56" s="140">
        <f>'SO 5972'!M100</f>
        <v>0</v>
      </c>
      <c r="G56" s="140">
        <f>'SO 5972'!I100</f>
        <v>0</v>
      </c>
      <c r="H56" s="141">
        <f>'SO 5972'!S100</f>
        <v>469173.66</v>
      </c>
      <c r="I56" s="141">
        <f>'SO 5972'!V100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25">
      <c r="A57" s="10"/>
      <c r="B57" s="375" t="s">
        <v>56</v>
      </c>
      <c r="C57" s="376"/>
      <c r="D57" s="376"/>
      <c r="E57" s="140">
        <f>'SO 5972'!L106</f>
        <v>0</v>
      </c>
      <c r="F57" s="140">
        <f>'SO 5972'!M106</f>
        <v>0</v>
      </c>
      <c r="G57" s="140">
        <f>'SO 5972'!I106</f>
        <v>0</v>
      </c>
      <c r="H57" s="141">
        <f>'SO 5972'!S106</f>
        <v>20.62</v>
      </c>
      <c r="I57" s="141">
        <f>'SO 5972'!V106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25">
      <c r="A58" s="10"/>
      <c r="B58" s="375" t="s">
        <v>57</v>
      </c>
      <c r="C58" s="376"/>
      <c r="D58" s="376"/>
      <c r="E58" s="140">
        <f>'SO 5972'!L111</f>
        <v>0</v>
      </c>
      <c r="F58" s="140">
        <f>'SO 5972'!M111</f>
        <v>0</v>
      </c>
      <c r="G58" s="140">
        <f>'SO 5972'!I111</f>
        <v>0</v>
      </c>
      <c r="H58" s="141">
        <f>'SO 5972'!S111</f>
        <v>625.76</v>
      </c>
      <c r="I58" s="141">
        <f>'SO 5972'!V111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25">
      <c r="A59" s="10"/>
      <c r="B59" s="375" t="s">
        <v>58</v>
      </c>
      <c r="C59" s="376"/>
      <c r="D59" s="376"/>
      <c r="E59" s="140">
        <f>'SO 5972'!L115</f>
        <v>0</v>
      </c>
      <c r="F59" s="140">
        <f>'SO 5972'!M115</f>
        <v>0</v>
      </c>
      <c r="G59" s="140">
        <f>'SO 5972'!I115</f>
        <v>0</v>
      </c>
      <c r="H59" s="141">
        <f>'SO 5972'!S115</f>
        <v>507.01</v>
      </c>
      <c r="I59" s="141">
        <f>'SO 5972'!V115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25">
      <c r="A60" s="10"/>
      <c r="B60" s="377" t="s">
        <v>54</v>
      </c>
      <c r="C60" s="378"/>
      <c r="D60" s="378"/>
      <c r="E60" s="142">
        <f>'SO 5972'!L117</f>
        <v>0</v>
      </c>
      <c r="F60" s="142">
        <f>'SO 5972'!M117</f>
        <v>0</v>
      </c>
      <c r="G60" s="142">
        <f>'SO 5972'!I117</f>
        <v>0</v>
      </c>
      <c r="H60" s="143">
        <f>'SO 5972'!S117</f>
        <v>470327.05</v>
      </c>
      <c r="I60" s="143">
        <f>'SO 5972'!V117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ht="14.45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25">
      <c r="A62" s="10"/>
      <c r="B62" s="377" t="s">
        <v>59</v>
      </c>
      <c r="C62" s="378"/>
      <c r="D62" s="378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6"/>
      <c r="X62" s="139"/>
      <c r="Y62" s="139"/>
      <c r="Z62" s="139"/>
    </row>
    <row r="63" spans="1:26" x14ac:dyDescent="0.25">
      <c r="A63" s="10"/>
      <c r="B63" s="375" t="s">
        <v>60</v>
      </c>
      <c r="C63" s="376"/>
      <c r="D63" s="376"/>
      <c r="E63" s="140">
        <f>'SO 5972'!L124</f>
        <v>0</v>
      </c>
      <c r="F63" s="140">
        <f>'SO 5972'!M124</f>
        <v>0</v>
      </c>
      <c r="G63" s="140">
        <f>'SO 5972'!I124</f>
        <v>0</v>
      </c>
      <c r="H63" s="141">
        <f>'SO 5972'!S124</f>
        <v>0.28000000000000003</v>
      </c>
      <c r="I63" s="141">
        <f>'SO 5972'!V124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6"/>
      <c r="X63" s="139"/>
      <c r="Y63" s="139"/>
      <c r="Z63" s="139"/>
    </row>
    <row r="64" spans="1:26" x14ac:dyDescent="0.25">
      <c r="A64" s="10"/>
      <c r="B64" s="377" t="s">
        <v>59</v>
      </c>
      <c r="C64" s="378"/>
      <c r="D64" s="378"/>
      <c r="E64" s="142">
        <f>'SO 5972'!L126</f>
        <v>0</v>
      </c>
      <c r="F64" s="142">
        <f>'SO 5972'!M126</f>
        <v>0</v>
      </c>
      <c r="G64" s="142">
        <f>'SO 5972'!I126</f>
        <v>0</v>
      </c>
      <c r="H64" s="143">
        <f>'SO 5972'!S126</f>
        <v>0.28000000000000003</v>
      </c>
      <c r="I64" s="143">
        <f>'SO 5972'!V126</f>
        <v>0</v>
      </c>
      <c r="J64" s="143"/>
      <c r="K64" s="143"/>
      <c r="L64" s="143"/>
      <c r="M64" s="143"/>
      <c r="N64" s="143"/>
      <c r="O64" s="143"/>
      <c r="P64" s="143"/>
      <c r="Q64" s="139"/>
      <c r="R64" s="139"/>
      <c r="S64" s="139"/>
      <c r="T64" s="139"/>
      <c r="U64" s="139"/>
      <c r="V64" s="152"/>
      <c r="W64" s="216"/>
      <c r="X64" s="139"/>
      <c r="Y64" s="139"/>
      <c r="Z64" s="139"/>
    </row>
    <row r="65" spans="1:26" ht="14.45" x14ac:dyDescent="0.3">
      <c r="A65" s="1"/>
      <c r="B65" s="207"/>
      <c r="C65" s="1"/>
      <c r="D65" s="1"/>
      <c r="E65" s="133"/>
      <c r="F65" s="133"/>
      <c r="G65" s="133"/>
      <c r="H65" s="134"/>
      <c r="I65" s="134"/>
      <c r="J65" s="134"/>
      <c r="K65" s="134"/>
      <c r="L65" s="134"/>
      <c r="M65" s="134"/>
      <c r="N65" s="134"/>
      <c r="O65" s="134"/>
      <c r="P65" s="134"/>
      <c r="V65" s="153"/>
      <c r="W65" s="53"/>
    </row>
    <row r="66" spans="1:26" x14ac:dyDescent="0.25">
      <c r="A66" s="10"/>
      <c r="B66" s="377" t="s">
        <v>61</v>
      </c>
      <c r="C66" s="378"/>
      <c r="D66" s="378"/>
      <c r="E66" s="140"/>
      <c r="F66" s="140"/>
      <c r="G66" s="140"/>
      <c r="H66" s="141"/>
      <c r="I66" s="141"/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6"/>
      <c r="X66" s="139"/>
      <c r="Y66" s="139"/>
      <c r="Z66" s="139"/>
    </row>
    <row r="67" spans="1:26" x14ac:dyDescent="0.25">
      <c r="A67" s="10"/>
      <c r="B67" s="375" t="s">
        <v>62</v>
      </c>
      <c r="C67" s="376"/>
      <c r="D67" s="376"/>
      <c r="E67" s="140">
        <f>'SO 5972'!L131</f>
        <v>0</v>
      </c>
      <c r="F67" s="140">
        <f>'SO 5972'!M131</f>
        <v>0</v>
      </c>
      <c r="G67" s="140">
        <f>'SO 5972'!I131</f>
        <v>0</v>
      </c>
      <c r="H67" s="141">
        <f>'SO 5972'!S131</f>
        <v>0</v>
      </c>
      <c r="I67" s="141">
        <f>'SO 5972'!V131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6"/>
      <c r="X67" s="139"/>
      <c r="Y67" s="139"/>
      <c r="Z67" s="139"/>
    </row>
    <row r="68" spans="1:26" x14ac:dyDescent="0.25">
      <c r="A68" s="10"/>
      <c r="B68" s="375" t="s">
        <v>63</v>
      </c>
      <c r="C68" s="376"/>
      <c r="D68" s="376"/>
      <c r="E68" s="140">
        <f>'SO 5972'!L136</f>
        <v>0</v>
      </c>
      <c r="F68" s="140">
        <f>'SO 5972'!M136</f>
        <v>0</v>
      </c>
      <c r="G68" s="140">
        <f>'SO 5972'!I136</f>
        <v>0</v>
      </c>
      <c r="H68" s="141">
        <f>'SO 5972'!S136</f>
        <v>0</v>
      </c>
      <c r="I68" s="141">
        <f>'SO 5972'!V136</f>
        <v>0</v>
      </c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6"/>
      <c r="X68" s="139"/>
      <c r="Y68" s="139"/>
      <c r="Z68" s="139"/>
    </row>
    <row r="69" spans="1:26" x14ac:dyDescent="0.25">
      <c r="A69" s="10"/>
      <c r="B69" s="377" t="s">
        <v>61</v>
      </c>
      <c r="C69" s="378"/>
      <c r="D69" s="378"/>
      <c r="E69" s="142">
        <f>'SO 5972'!L138</f>
        <v>0</v>
      </c>
      <c r="F69" s="142">
        <f>'SO 5972'!M138</f>
        <v>0</v>
      </c>
      <c r="G69" s="142">
        <f>'SO 5972'!I138</f>
        <v>0</v>
      </c>
      <c r="H69" s="143">
        <f>'SO 5972'!S138</f>
        <v>0</v>
      </c>
      <c r="I69" s="143">
        <f>'SO 5972'!V138</f>
        <v>0</v>
      </c>
      <c r="J69" s="143"/>
      <c r="K69" s="143"/>
      <c r="L69" s="143"/>
      <c r="M69" s="143"/>
      <c r="N69" s="143"/>
      <c r="O69" s="143"/>
      <c r="P69" s="143"/>
      <c r="Q69" s="139"/>
      <c r="R69" s="139"/>
      <c r="S69" s="139"/>
      <c r="T69" s="139"/>
      <c r="U69" s="139"/>
      <c r="V69" s="152"/>
      <c r="W69" s="216"/>
      <c r="X69" s="139"/>
      <c r="Y69" s="139"/>
      <c r="Z69" s="139"/>
    </row>
    <row r="70" spans="1:26" ht="14.45" x14ac:dyDescent="0.3">
      <c r="A70" s="1"/>
      <c r="B70" s="207"/>
      <c r="C70" s="1"/>
      <c r="D70" s="1"/>
      <c r="E70" s="133"/>
      <c r="F70" s="133"/>
      <c r="G70" s="133"/>
      <c r="H70" s="134"/>
      <c r="I70" s="134"/>
      <c r="J70" s="134"/>
      <c r="K70" s="134"/>
      <c r="L70" s="134"/>
      <c r="M70" s="134"/>
      <c r="N70" s="134"/>
      <c r="O70" s="134"/>
      <c r="P70" s="134"/>
      <c r="V70" s="153"/>
      <c r="W70" s="53"/>
    </row>
    <row r="71" spans="1:26" ht="14.45" x14ac:dyDescent="0.3">
      <c r="A71" s="144"/>
      <c r="B71" s="393" t="s">
        <v>64</v>
      </c>
      <c r="C71" s="394"/>
      <c r="D71" s="394"/>
      <c r="E71" s="146">
        <f>'SO 5972'!L139</f>
        <v>0</v>
      </c>
      <c r="F71" s="146">
        <f>'SO 5972'!M139</f>
        <v>0</v>
      </c>
      <c r="G71" s="146">
        <f>'SO 5972'!I139</f>
        <v>0</v>
      </c>
      <c r="H71" s="147">
        <f>'SO 5972'!S139</f>
        <v>470327.33</v>
      </c>
      <c r="I71" s="147">
        <f>'SO 5972'!V139</f>
        <v>0</v>
      </c>
      <c r="J71" s="148"/>
      <c r="K71" s="148"/>
      <c r="L71" s="148"/>
      <c r="M71" s="148"/>
      <c r="N71" s="148"/>
      <c r="O71" s="148"/>
      <c r="P71" s="148"/>
      <c r="Q71" s="149"/>
      <c r="R71" s="149"/>
      <c r="S71" s="149"/>
      <c r="T71" s="149"/>
      <c r="U71" s="149"/>
      <c r="V71" s="154"/>
      <c r="W71" s="216"/>
      <c r="X71" s="145"/>
      <c r="Y71" s="145"/>
      <c r="Z71" s="145"/>
    </row>
    <row r="72" spans="1:26" ht="14.45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4.45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4.45" x14ac:dyDescent="0.3">
      <c r="A74" s="15"/>
      <c r="B74" s="38"/>
      <c r="C74" s="8"/>
      <c r="D74" s="8"/>
      <c r="E74" s="27"/>
      <c r="F74" s="27"/>
      <c r="G74" s="27"/>
      <c r="H74" s="156"/>
      <c r="I74" s="156"/>
      <c r="J74" s="156"/>
      <c r="K74" s="156"/>
      <c r="L74" s="156"/>
      <c r="M74" s="156"/>
      <c r="N74" s="156"/>
      <c r="O74" s="156"/>
      <c r="P74" s="156"/>
      <c r="Q74" s="16"/>
      <c r="R74" s="16"/>
      <c r="S74" s="16"/>
      <c r="T74" s="16"/>
      <c r="U74" s="16"/>
      <c r="V74" s="16"/>
      <c r="W74" s="53"/>
    </row>
    <row r="75" spans="1:26" ht="34.9" customHeight="1" x14ac:dyDescent="0.25">
      <c r="A75" s="1"/>
      <c r="B75" s="395" t="s">
        <v>65</v>
      </c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53"/>
    </row>
    <row r="76" spans="1:26" ht="14.45" x14ac:dyDescent="0.3">
      <c r="A76" s="15"/>
      <c r="B76" s="97"/>
      <c r="C76" s="19"/>
      <c r="D76" s="19"/>
      <c r="E76" s="99"/>
      <c r="F76" s="99"/>
      <c r="G76" s="99"/>
      <c r="H76" s="170"/>
      <c r="I76" s="170"/>
      <c r="J76" s="170"/>
      <c r="K76" s="170"/>
      <c r="L76" s="170"/>
      <c r="M76" s="170"/>
      <c r="N76" s="170"/>
      <c r="O76" s="170"/>
      <c r="P76" s="170"/>
      <c r="Q76" s="20"/>
      <c r="R76" s="20"/>
      <c r="S76" s="20"/>
      <c r="T76" s="20"/>
      <c r="U76" s="20"/>
      <c r="V76" s="20"/>
      <c r="W76" s="53"/>
    </row>
    <row r="77" spans="1:26" ht="19.899999999999999" customHeight="1" x14ac:dyDescent="0.25">
      <c r="A77" s="202"/>
      <c r="B77" s="398" t="s">
        <v>134</v>
      </c>
      <c r="C77" s="399"/>
      <c r="D77" s="399"/>
      <c r="E77" s="400"/>
      <c r="F77" s="168"/>
      <c r="G77" s="168"/>
      <c r="H77" s="169" t="s">
        <v>76</v>
      </c>
      <c r="I77" s="403" t="s">
        <v>77</v>
      </c>
      <c r="J77" s="404"/>
      <c r="K77" s="404"/>
      <c r="L77" s="404"/>
      <c r="M77" s="404"/>
      <c r="N77" s="404"/>
      <c r="O77" s="404"/>
      <c r="P77" s="405"/>
      <c r="Q77" s="18"/>
      <c r="R77" s="18"/>
      <c r="S77" s="18"/>
      <c r="T77" s="18"/>
      <c r="U77" s="18"/>
      <c r="V77" s="18"/>
      <c r="W77" s="53"/>
    </row>
    <row r="78" spans="1:26" ht="26.45" customHeight="1" x14ac:dyDescent="0.25">
      <c r="A78" s="202"/>
      <c r="B78" s="385" t="s">
        <v>20</v>
      </c>
      <c r="C78" s="386"/>
      <c r="D78" s="386"/>
      <c r="E78" s="387"/>
      <c r="F78" s="164"/>
      <c r="G78" s="164"/>
      <c r="H78" s="165" t="s">
        <v>78</v>
      </c>
      <c r="I78" s="165" t="s">
        <v>79</v>
      </c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202"/>
      <c r="B79" s="385" t="s">
        <v>130</v>
      </c>
      <c r="C79" s="386"/>
      <c r="D79" s="386"/>
      <c r="E79" s="387"/>
      <c r="F79" s="164"/>
      <c r="G79" s="164"/>
      <c r="H79" s="165" t="s">
        <v>80</v>
      </c>
      <c r="I79" s="284">
        <v>44238</v>
      </c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206" t="s">
        <v>81</v>
      </c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06" t="s">
        <v>147</v>
      </c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899999999999999" customHeight="1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899999999999999" customHeight="1" x14ac:dyDescent="0.3">
      <c r="A83" s="15"/>
      <c r="B83" s="42"/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899999999999999" customHeight="1" x14ac:dyDescent="0.25">
      <c r="A84" s="15"/>
      <c r="B84" s="208" t="s">
        <v>53</v>
      </c>
      <c r="C84" s="166"/>
      <c r="D84" s="166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x14ac:dyDescent="0.25">
      <c r="A85" s="2"/>
      <c r="B85" s="209" t="s">
        <v>66</v>
      </c>
      <c r="C85" s="129" t="s">
        <v>67</v>
      </c>
      <c r="D85" s="129" t="s">
        <v>68</v>
      </c>
      <c r="E85" s="157"/>
      <c r="F85" s="157" t="s">
        <v>69</v>
      </c>
      <c r="G85" s="157" t="s">
        <v>70</v>
      </c>
      <c r="H85" s="158" t="s">
        <v>71</v>
      </c>
      <c r="I85" s="158" t="s">
        <v>72</v>
      </c>
      <c r="J85" s="158"/>
      <c r="K85" s="158"/>
      <c r="L85" s="158"/>
      <c r="M85" s="158"/>
      <c r="N85" s="158"/>
      <c r="O85" s="158"/>
      <c r="P85" s="158" t="s">
        <v>73</v>
      </c>
      <c r="Q85" s="159"/>
      <c r="R85" s="159"/>
      <c r="S85" s="129" t="s">
        <v>74</v>
      </c>
      <c r="T85" s="160"/>
      <c r="U85" s="160"/>
      <c r="V85" s="129" t="s">
        <v>75</v>
      </c>
      <c r="W85" s="53"/>
    </row>
    <row r="86" spans="1:26" x14ac:dyDescent="0.25">
      <c r="A86" s="10"/>
      <c r="B86" s="210"/>
      <c r="C86" s="171"/>
      <c r="D86" s="402" t="s">
        <v>54</v>
      </c>
      <c r="E86" s="402"/>
      <c r="F86" s="136"/>
      <c r="G86" s="172"/>
      <c r="H86" s="136"/>
      <c r="I86" s="136"/>
      <c r="J86" s="137"/>
      <c r="K86" s="137"/>
      <c r="L86" s="137"/>
      <c r="M86" s="137"/>
      <c r="N86" s="137"/>
      <c r="O86" s="137"/>
      <c r="P86" s="137"/>
      <c r="Q86" s="135"/>
      <c r="R86" s="135"/>
      <c r="S86" s="135"/>
      <c r="T86" s="135"/>
      <c r="U86" s="135"/>
      <c r="V86" s="195"/>
      <c r="W86" s="216"/>
      <c r="X86" s="139"/>
      <c r="Y86" s="139"/>
      <c r="Z86" s="139"/>
    </row>
    <row r="87" spans="1:26" x14ac:dyDescent="0.25">
      <c r="A87" s="10"/>
      <c r="B87" s="211"/>
      <c r="C87" s="174">
        <v>1</v>
      </c>
      <c r="D87" s="406" t="s">
        <v>55</v>
      </c>
      <c r="E87" s="406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6"/>
      <c r="W87" s="216"/>
      <c r="X87" s="139"/>
      <c r="Y87" s="139"/>
      <c r="Z87" s="139"/>
    </row>
    <row r="88" spans="1:26" ht="25.15" customHeight="1" x14ac:dyDescent="0.25">
      <c r="A88" s="182"/>
      <c r="B88" s="212"/>
      <c r="C88" s="183" t="s">
        <v>83</v>
      </c>
      <c r="D88" s="392" t="s">
        <v>136</v>
      </c>
      <c r="E88" s="392"/>
      <c r="F88" s="177" t="s">
        <v>82</v>
      </c>
      <c r="G88" s="178">
        <v>384</v>
      </c>
      <c r="H88" s="287"/>
      <c r="I88" s="177">
        <f>ROUND(G88*(H88),2)</f>
        <v>0</v>
      </c>
      <c r="J88" s="179">
        <f>ROUND(G88*(N88),2)</f>
        <v>0</v>
      </c>
      <c r="K88" s="180">
        <f>ROUND(G88*(O88),2)</f>
        <v>0</v>
      </c>
      <c r="L88" s="180">
        <f>ROUND(G88*(H88),2)</f>
        <v>0</v>
      </c>
      <c r="M88" s="180"/>
      <c r="N88" s="180">
        <v>0</v>
      </c>
      <c r="O88" s="180"/>
      <c r="P88" s="184">
        <v>860</v>
      </c>
      <c r="Q88" s="184"/>
      <c r="R88" s="184">
        <v>860</v>
      </c>
      <c r="S88" s="181">
        <f>ROUND(G88*(P88),3)</f>
        <v>330240</v>
      </c>
      <c r="T88" s="181"/>
      <c r="U88" s="181"/>
      <c r="V88" s="197"/>
      <c r="W88" s="53"/>
      <c r="Z88">
        <f>0.058844*POWER(I88,0.952797)</f>
        <v>0</v>
      </c>
    </row>
    <row r="89" spans="1:26" ht="17.45" customHeight="1" x14ac:dyDescent="0.25">
      <c r="A89" s="182"/>
      <c r="B89" s="212"/>
      <c r="C89" s="183" t="s">
        <v>84</v>
      </c>
      <c r="D89" s="392" t="s">
        <v>85</v>
      </c>
      <c r="E89" s="392"/>
      <c r="F89" s="177" t="s">
        <v>82</v>
      </c>
      <c r="G89" s="178">
        <v>7.26</v>
      </c>
      <c r="H89" s="287"/>
      <c r="I89" s="177">
        <f>ROUND(G89*(H89),2)</f>
        <v>0</v>
      </c>
      <c r="J89" s="179">
        <f>ROUND(G89*(N89),2)</f>
        <v>0</v>
      </c>
      <c r="K89" s="180">
        <f>ROUND(G89*(O89),2)</f>
        <v>0</v>
      </c>
      <c r="L89" s="180">
        <f>ROUND(G89*(H89),2)</f>
        <v>0</v>
      </c>
      <c r="M89" s="180"/>
      <c r="N89" s="180">
        <v>0</v>
      </c>
      <c r="O89" s="180"/>
      <c r="P89" s="184"/>
      <c r="Q89" s="184"/>
      <c r="R89" s="184"/>
      <c r="S89" s="181">
        <f>ROUND(G89*(P89),3)</f>
        <v>0</v>
      </c>
      <c r="T89" s="181"/>
      <c r="U89" s="181"/>
      <c r="V89" s="197"/>
      <c r="W89" s="53"/>
      <c r="Z89">
        <f>0.058844*POWER(I89,0.952797)</f>
        <v>0</v>
      </c>
    </row>
    <row r="90" spans="1:26" ht="22.9" customHeight="1" x14ac:dyDescent="0.25">
      <c r="A90" s="1"/>
      <c r="B90" s="207"/>
      <c r="C90" s="1"/>
      <c r="D90" s="175" t="s">
        <v>137</v>
      </c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198"/>
      <c r="W90" s="53"/>
    </row>
    <row r="91" spans="1:26" ht="18" customHeight="1" x14ac:dyDescent="0.25">
      <c r="A91" s="182"/>
      <c r="B91" s="212"/>
      <c r="C91" s="183" t="s">
        <v>86</v>
      </c>
      <c r="D91" s="392" t="s">
        <v>87</v>
      </c>
      <c r="E91" s="392"/>
      <c r="F91" s="177" t="s">
        <v>82</v>
      </c>
      <c r="G91" s="178">
        <v>7.26</v>
      </c>
      <c r="H91" s="287"/>
      <c r="I91" s="177">
        <f>ROUND(G91*(H91),2)</f>
        <v>0</v>
      </c>
      <c r="J91" s="179">
        <f>ROUND(G91*(N91),2)</f>
        <v>0</v>
      </c>
      <c r="K91" s="180">
        <f>ROUND(G91*(O91),2)</f>
        <v>0</v>
      </c>
      <c r="L91" s="180">
        <f>ROUND(G91*(H91),2)</f>
        <v>0</v>
      </c>
      <c r="M91" s="180"/>
      <c r="N91" s="180">
        <v>0</v>
      </c>
      <c r="O91" s="180"/>
      <c r="P91" s="184"/>
      <c r="Q91" s="184"/>
      <c r="R91" s="184"/>
      <c r="S91" s="181">
        <f>ROUND(G91*(P91),3)</f>
        <v>0</v>
      </c>
      <c r="T91" s="181"/>
      <c r="U91" s="181"/>
      <c r="V91" s="197"/>
      <c r="W91" s="53"/>
      <c r="Z91">
        <f>0.058844*POWER(I91,0.952797)</f>
        <v>0</v>
      </c>
    </row>
    <row r="92" spans="1:26" ht="25.15" customHeight="1" x14ac:dyDescent="0.25">
      <c r="A92" s="182"/>
      <c r="B92" s="212"/>
      <c r="C92" s="183" t="s">
        <v>88</v>
      </c>
      <c r="D92" s="392" t="s">
        <v>146</v>
      </c>
      <c r="E92" s="392"/>
      <c r="F92" s="176" t="s">
        <v>89</v>
      </c>
      <c r="G92" s="178">
        <v>273.60000000000002</v>
      </c>
      <c r="H92" s="287"/>
      <c r="I92" s="177">
        <f>ROUND(G92*(H92),2)</f>
        <v>0</v>
      </c>
      <c r="J92" s="176">
        <f>ROUND(G92*(N92),2)</f>
        <v>0</v>
      </c>
      <c r="K92" s="181">
        <f>ROUND(G92*(O92),2)</f>
        <v>0</v>
      </c>
      <c r="L92" s="181">
        <f>ROUND(G92*(H92),2)</f>
        <v>0</v>
      </c>
      <c r="M92" s="181"/>
      <c r="N92" s="181">
        <v>0</v>
      </c>
      <c r="O92" s="181"/>
      <c r="P92" s="184"/>
      <c r="Q92" s="184"/>
      <c r="R92" s="184"/>
      <c r="S92" s="181">
        <f>ROUND(G92*(P92),3)</f>
        <v>0</v>
      </c>
      <c r="T92" s="181"/>
      <c r="U92" s="181"/>
      <c r="V92" s="197"/>
      <c r="W92" s="53"/>
      <c r="Z92">
        <f>0.058844*POWER(I92,0.952797)</f>
        <v>0</v>
      </c>
    </row>
    <row r="93" spans="1:26" ht="19.899999999999999" customHeight="1" x14ac:dyDescent="0.25">
      <c r="A93" s="1"/>
      <c r="B93" s="207"/>
      <c r="C93" s="1"/>
      <c r="D93" s="175" t="s">
        <v>141</v>
      </c>
      <c r="E93" s="1"/>
      <c r="F93" s="1"/>
      <c r="G93" s="167"/>
      <c r="H93" s="133"/>
      <c r="I93" s="1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98"/>
      <c r="W93" s="53"/>
    </row>
    <row r="94" spans="1:26" ht="25.15" customHeight="1" x14ac:dyDescent="0.25">
      <c r="A94" s="182"/>
      <c r="B94" s="213"/>
      <c r="C94" s="189" t="s">
        <v>90</v>
      </c>
      <c r="D94" s="407" t="s">
        <v>91</v>
      </c>
      <c r="E94" s="407"/>
      <c r="F94" s="185" t="s">
        <v>82</v>
      </c>
      <c r="G94" s="186">
        <v>1.2</v>
      </c>
      <c r="H94" s="288"/>
      <c r="I94" s="187">
        <f>ROUND(G94*(H94),2)</f>
        <v>0</v>
      </c>
      <c r="J94" s="185">
        <f>ROUND(G94*(N94),2)</f>
        <v>0</v>
      </c>
      <c r="K94" s="188">
        <f>ROUND(G94*(O94),2)</f>
        <v>0</v>
      </c>
      <c r="L94" s="188">
        <f>ROUND(G94*(H94),2)</f>
        <v>0</v>
      </c>
      <c r="M94" s="188">
        <f>ROUND(G94*(H94),2)</f>
        <v>0</v>
      </c>
      <c r="N94" s="188">
        <v>0</v>
      </c>
      <c r="O94" s="188"/>
      <c r="P94" s="190">
        <v>0.55000000000000004</v>
      </c>
      <c r="Q94" s="190"/>
      <c r="R94" s="190">
        <v>0.55000000000000004</v>
      </c>
      <c r="S94" s="188">
        <f>ROUND(G94*(P94),3)</f>
        <v>0.66</v>
      </c>
      <c r="T94" s="188"/>
      <c r="U94" s="188"/>
      <c r="V94" s="199"/>
      <c r="W94" s="53"/>
      <c r="Z94">
        <f>0.058844*POWER(I94,0.952797)</f>
        <v>0</v>
      </c>
    </row>
    <row r="95" spans="1:26" s="281" customFormat="1" ht="23.45" customHeight="1" x14ac:dyDescent="0.25">
      <c r="A95" s="275"/>
      <c r="B95" s="276"/>
      <c r="C95" s="275"/>
      <c r="D95" s="282" t="s">
        <v>142</v>
      </c>
      <c r="E95" s="275"/>
      <c r="F95" s="275"/>
      <c r="G95" s="277"/>
      <c r="H95" s="278"/>
      <c r="I95" s="278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9"/>
      <c r="W95" s="280"/>
    </row>
    <row r="96" spans="1:26" ht="18.600000000000001" customHeight="1" x14ac:dyDescent="0.25">
      <c r="A96" s="182"/>
      <c r="B96" s="213"/>
      <c r="C96" s="189" t="s">
        <v>92</v>
      </c>
      <c r="D96" s="407" t="s">
        <v>93</v>
      </c>
      <c r="E96" s="407"/>
      <c r="F96" s="185" t="s">
        <v>94</v>
      </c>
      <c r="G96" s="186">
        <v>1.55</v>
      </c>
      <c r="H96" s="288"/>
      <c r="I96" s="187">
        <f>ROUND(G96*(H96),2)</f>
        <v>0</v>
      </c>
      <c r="J96" s="185">
        <f>ROUND(G96*(N96),2)</f>
        <v>0</v>
      </c>
      <c r="K96" s="188">
        <f>ROUND(G96*(O96),2)</f>
        <v>0</v>
      </c>
      <c r="L96" s="188">
        <f>ROUND(G96*(H96),2)</f>
        <v>0</v>
      </c>
      <c r="M96" s="188">
        <f>ROUND(G96*(H96),2)</f>
        <v>0</v>
      </c>
      <c r="N96" s="188">
        <v>0</v>
      </c>
      <c r="O96" s="188"/>
      <c r="P96" s="190">
        <v>860</v>
      </c>
      <c r="Q96" s="190"/>
      <c r="R96" s="190">
        <v>860</v>
      </c>
      <c r="S96" s="188">
        <f>ROUND(G96*(P96),3)</f>
        <v>1333</v>
      </c>
      <c r="T96" s="188"/>
      <c r="U96" s="188"/>
      <c r="V96" s="199"/>
      <c r="W96" s="53"/>
      <c r="Z96">
        <f>0.058844*POWER(I96,0.952797)</f>
        <v>0</v>
      </c>
    </row>
    <row r="97" spans="1:26" ht="22.9" customHeight="1" x14ac:dyDescent="0.25">
      <c r="A97" s="1"/>
      <c r="B97" s="207"/>
      <c r="C97" s="1"/>
      <c r="D97" s="282" t="s">
        <v>95</v>
      </c>
      <c r="E97" s="1"/>
      <c r="F97" s="1"/>
      <c r="G97" s="167"/>
      <c r="H97" s="133"/>
      <c r="I97" s="1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98"/>
      <c r="W97" s="53"/>
    </row>
    <row r="98" spans="1:26" ht="22.9" customHeight="1" x14ac:dyDescent="0.25">
      <c r="A98" s="182"/>
      <c r="B98" s="212"/>
      <c r="C98" s="183" t="s">
        <v>92</v>
      </c>
      <c r="D98" s="392" t="s">
        <v>128</v>
      </c>
      <c r="E98" s="392"/>
      <c r="F98" s="176" t="s">
        <v>89</v>
      </c>
      <c r="G98" s="178">
        <v>160</v>
      </c>
      <c r="H98" s="287"/>
      <c r="I98" s="177">
        <f>ROUND(G98*(H98),2)</f>
        <v>0</v>
      </c>
      <c r="J98" s="176">
        <f>ROUND(G98*(N98),2)</f>
        <v>0</v>
      </c>
      <c r="K98" s="181">
        <f>ROUND(G98*(O98),2)</f>
        <v>0</v>
      </c>
      <c r="L98" s="181">
        <f>ROUND(G98*(H98),2)</f>
        <v>0</v>
      </c>
      <c r="M98" s="181"/>
      <c r="N98" s="181">
        <v>0</v>
      </c>
      <c r="O98" s="181"/>
      <c r="P98" s="184">
        <v>860</v>
      </c>
      <c r="Q98" s="184"/>
      <c r="R98" s="184">
        <v>860</v>
      </c>
      <c r="S98" s="181">
        <f>ROUND(G98*(P98),3)</f>
        <v>137600</v>
      </c>
      <c r="T98" s="181"/>
      <c r="U98" s="181"/>
      <c r="V98" s="197"/>
      <c r="W98" s="53"/>
      <c r="Z98">
        <f>0.058844*POWER(I98,0.952797)</f>
        <v>0</v>
      </c>
    </row>
    <row r="99" spans="1:26" ht="21" customHeight="1" x14ac:dyDescent="0.25">
      <c r="A99" s="1"/>
      <c r="B99" s="207"/>
      <c r="C99" s="1"/>
      <c r="D99" s="175" t="s">
        <v>127</v>
      </c>
      <c r="E99" s="1"/>
      <c r="F99" s="1"/>
      <c r="G99" s="167"/>
      <c r="H99" s="133"/>
      <c r="I99" s="1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98"/>
      <c r="W99" s="53"/>
    </row>
    <row r="100" spans="1:26" x14ac:dyDescent="0.25">
      <c r="A100" s="10"/>
      <c r="B100" s="211"/>
      <c r="C100" s="174">
        <v>1</v>
      </c>
      <c r="D100" s="406" t="s">
        <v>55</v>
      </c>
      <c r="E100" s="406"/>
      <c r="F100" s="10"/>
      <c r="G100" s="173"/>
      <c r="H100" s="140"/>
      <c r="I100" s="142">
        <f>ROUND((SUM(I87:I99))/1,2)</f>
        <v>0</v>
      </c>
      <c r="J100" s="10"/>
      <c r="K100" s="10"/>
      <c r="L100" s="10">
        <f>ROUND((SUM(L87:L99))/1,2)</f>
        <v>0</v>
      </c>
      <c r="M100" s="10">
        <f>ROUND((SUM(M87:M99))/1,2)</f>
        <v>0</v>
      </c>
      <c r="N100" s="10"/>
      <c r="O100" s="10"/>
      <c r="P100" s="10"/>
      <c r="Q100" s="10"/>
      <c r="R100" s="10"/>
      <c r="S100" s="10">
        <f>ROUND((SUM(S87:S99))/1,2)</f>
        <v>469173.66</v>
      </c>
      <c r="T100" s="10"/>
      <c r="U100" s="10"/>
      <c r="V100" s="200">
        <f>ROUND((SUM(V87:V99))/1,2)</f>
        <v>0</v>
      </c>
      <c r="W100" s="216"/>
      <c r="X100" s="139"/>
      <c r="Y100" s="139"/>
      <c r="Z100" s="139"/>
    </row>
    <row r="101" spans="1:26" x14ac:dyDescent="0.25">
      <c r="A101" s="1"/>
      <c r="B101" s="207"/>
      <c r="C101" s="1"/>
      <c r="D101" s="1"/>
      <c r="E101" s="1"/>
      <c r="F101" s="1"/>
      <c r="G101" s="167"/>
      <c r="H101" s="133"/>
      <c r="I101" s="1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98"/>
      <c r="W101" s="53"/>
    </row>
    <row r="102" spans="1:26" x14ac:dyDescent="0.25">
      <c r="A102" s="10"/>
      <c r="B102" s="211"/>
      <c r="C102" s="174">
        <v>2</v>
      </c>
      <c r="D102" s="406" t="s">
        <v>56</v>
      </c>
      <c r="E102" s="406"/>
      <c r="F102" s="10"/>
      <c r="G102" s="173"/>
      <c r="H102" s="140"/>
      <c r="I102" s="14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96"/>
      <c r="W102" s="216"/>
      <c r="X102" s="139"/>
      <c r="Y102" s="139"/>
      <c r="Z102" s="139"/>
    </row>
    <row r="103" spans="1:26" ht="25.15" customHeight="1" x14ac:dyDescent="0.25">
      <c r="A103" s="182"/>
      <c r="B103" s="212"/>
      <c r="C103" s="183" t="s">
        <v>96</v>
      </c>
      <c r="D103" s="392" t="s">
        <v>97</v>
      </c>
      <c r="E103" s="392"/>
      <c r="F103" s="176" t="s">
        <v>98</v>
      </c>
      <c r="G103" s="178">
        <v>960</v>
      </c>
      <c r="H103" s="287"/>
      <c r="I103" s="177">
        <f>ROUND(G103*(H103),2)</f>
        <v>0</v>
      </c>
      <c r="J103" s="176">
        <f>ROUND(G103*(N103),2)</f>
        <v>0</v>
      </c>
      <c r="K103" s="181">
        <f>ROUND(G103*(O103),2)</f>
        <v>0</v>
      </c>
      <c r="L103" s="181">
        <f>ROUND(G103*(H103),2)</f>
        <v>0</v>
      </c>
      <c r="M103" s="181"/>
      <c r="N103" s="181">
        <v>0</v>
      </c>
      <c r="O103" s="181"/>
      <c r="P103" s="184">
        <v>3.0000000000000001E-5</v>
      </c>
      <c r="Q103" s="184"/>
      <c r="R103" s="184">
        <v>3.0000000000000001E-5</v>
      </c>
      <c r="S103" s="181">
        <f>ROUND(G103*(P103),3)</f>
        <v>2.9000000000000001E-2</v>
      </c>
      <c r="T103" s="181"/>
      <c r="U103" s="181"/>
      <c r="V103" s="197"/>
      <c r="W103" s="53"/>
      <c r="Z103">
        <f>0.058844*POWER(I103,0.952797)</f>
        <v>0</v>
      </c>
    </row>
    <row r="104" spans="1:26" ht="20.45" customHeight="1" x14ac:dyDescent="0.25">
      <c r="A104" s="182"/>
      <c r="B104" s="213"/>
      <c r="C104" s="189" t="s">
        <v>99</v>
      </c>
      <c r="D104" s="407" t="s">
        <v>100</v>
      </c>
      <c r="E104" s="407"/>
      <c r="F104" s="185" t="s">
        <v>98</v>
      </c>
      <c r="G104" s="186">
        <v>960</v>
      </c>
      <c r="H104" s="288"/>
      <c r="I104" s="187">
        <f>ROUND(G104*(H104),2)</f>
        <v>0</v>
      </c>
      <c r="J104" s="185">
        <f>ROUND(G104*(N104),2)</f>
        <v>0</v>
      </c>
      <c r="K104" s="188">
        <f>ROUND(G104*(O104),2)</f>
        <v>0</v>
      </c>
      <c r="L104" s="188">
        <f>ROUND(G104*(H104),2)</f>
        <v>0</v>
      </c>
      <c r="M104" s="188">
        <f>ROUND(G104*(H104),2)</f>
        <v>0</v>
      </c>
      <c r="N104" s="188">
        <v>0</v>
      </c>
      <c r="O104" s="188"/>
      <c r="P104" s="190">
        <v>2.0000000000000001E-4</v>
      </c>
      <c r="Q104" s="190"/>
      <c r="R104" s="190">
        <v>2.0000000000000001E-4</v>
      </c>
      <c r="S104" s="188">
        <f>ROUND(G104*(P104),3)</f>
        <v>0.192</v>
      </c>
      <c r="T104" s="188"/>
      <c r="U104" s="188"/>
      <c r="V104" s="199"/>
      <c r="W104" s="53"/>
      <c r="Z104">
        <f>0.058844*POWER(I104,0.952797)</f>
        <v>0</v>
      </c>
    </row>
    <row r="105" spans="1:26" ht="25.15" customHeight="1" x14ac:dyDescent="0.25">
      <c r="A105" s="182"/>
      <c r="B105" s="212"/>
      <c r="C105" s="183" t="s">
        <v>101</v>
      </c>
      <c r="D105" s="392" t="s">
        <v>102</v>
      </c>
      <c r="E105" s="392"/>
      <c r="F105" s="176" t="s">
        <v>82</v>
      </c>
      <c r="G105" s="178">
        <v>9.3000000000000007</v>
      </c>
      <c r="H105" s="287"/>
      <c r="I105" s="177">
        <f>ROUND(G105*(H105),2)</f>
        <v>0</v>
      </c>
      <c r="J105" s="176">
        <f>ROUND(G105*(N105),2)</f>
        <v>0</v>
      </c>
      <c r="K105" s="181">
        <f>ROUND(G105*(O105),2)</f>
        <v>0</v>
      </c>
      <c r="L105" s="181">
        <f>ROUND(G105*(H105),2)</f>
        <v>0</v>
      </c>
      <c r="M105" s="181"/>
      <c r="N105" s="181">
        <v>0</v>
      </c>
      <c r="O105" s="181"/>
      <c r="P105" s="184">
        <v>2.19306</v>
      </c>
      <c r="Q105" s="184"/>
      <c r="R105" s="184">
        <v>2.19306</v>
      </c>
      <c r="S105" s="181">
        <f>ROUND(G105*(P105),3)</f>
        <v>20.395</v>
      </c>
      <c r="T105" s="181"/>
      <c r="U105" s="181"/>
      <c r="V105" s="197"/>
      <c r="W105" s="53"/>
      <c r="Z105">
        <f>0.058844*POWER(I105,0.952797)</f>
        <v>0</v>
      </c>
    </row>
    <row r="106" spans="1:26" x14ac:dyDescent="0.25">
      <c r="A106" s="10"/>
      <c r="B106" s="211"/>
      <c r="C106" s="174">
        <v>2</v>
      </c>
      <c r="D106" s="406" t="s">
        <v>56</v>
      </c>
      <c r="E106" s="406"/>
      <c r="F106" s="10"/>
      <c r="G106" s="173"/>
      <c r="H106" s="140"/>
      <c r="I106" s="142">
        <f>ROUND((SUM(I102:I105))/1,2)</f>
        <v>0</v>
      </c>
      <c r="J106" s="10"/>
      <c r="K106" s="10"/>
      <c r="L106" s="10">
        <f>ROUND((SUM(L102:L105))/1,2)</f>
        <v>0</v>
      </c>
      <c r="M106" s="10">
        <f>ROUND((SUM(M102:M105))/1,2)</f>
        <v>0</v>
      </c>
      <c r="N106" s="10"/>
      <c r="O106" s="10"/>
      <c r="P106" s="10"/>
      <c r="Q106" s="10"/>
      <c r="R106" s="10"/>
      <c r="S106" s="10">
        <f>ROUND((SUM(S102:S105))/1,2)</f>
        <v>20.62</v>
      </c>
      <c r="T106" s="10"/>
      <c r="U106" s="10"/>
      <c r="V106" s="200">
        <f>ROUND((SUM(V102:V105))/1,2)</f>
        <v>0</v>
      </c>
      <c r="W106" s="216"/>
      <c r="X106" s="139"/>
      <c r="Y106" s="139"/>
      <c r="Z106" s="139"/>
    </row>
    <row r="107" spans="1:26" x14ac:dyDescent="0.25">
      <c r="A107" s="1"/>
      <c r="B107" s="207"/>
      <c r="C107" s="1"/>
      <c r="D107" s="1"/>
      <c r="E107" s="1"/>
      <c r="F107" s="1"/>
      <c r="G107" s="167"/>
      <c r="H107" s="133"/>
      <c r="I107" s="1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98"/>
      <c r="W107" s="53"/>
    </row>
    <row r="108" spans="1:26" x14ac:dyDescent="0.25">
      <c r="A108" s="10"/>
      <c r="B108" s="211"/>
      <c r="C108" s="174">
        <v>5</v>
      </c>
      <c r="D108" s="406" t="s">
        <v>57</v>
      </c>
      <c r="E108" s="406"/>
      <c r="F108" s="10"/>
      <c r="G108" s="173"/>
      <c r="H108" s="140"/>
      <c r="I108" s="14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96"/>
      <c r="W108" s="216"/>
      <c r="X108" s="139"/>
      <c r="Y108" s="139"/>
      <c r="Z108" s="139"/>
    </row>
    <row r="109" spans="1:26" ht="25.15" customHeight="1" x14ac:dyDescent="0.25">
      <c r="A109" s="182"/>
      <c r="B109" s="212"/>
      <c r="C109" s="183" t="s">
        <v>103</v>
      </c>
      <c r="D109" s="392" t="s">
        <v>104</v>
      </c>
      <c r="E109" s="392"/>
      <c r="F109" s="176" t="s">
        <v>98</v>
      </c>
      <c r="G109" s="178">
        <v>960</v>
      </c>
      <c r="H109" s="287"/>
      <c r="I109" s="177">
        <f>ROUND(G109*(H109),2)</f>
        <v>0</v>
      </c>
      <c r="J109" s="176">
        <f>ROUND(G109*(N109),2)</f>
        <v>0</v>
      </c>
      <c r="K109" s="181">
        <f>ROUND(G109*(O109),2)</f>
        <v>0</v>
      </c>
      <c r="L109" s="181">
        <f>ROUND(G109*(H109),2)</f>
        <v>0</v>
      </c>
      <c r="M109" s="181"/>
      <c r="N109" s="181">
        <v>0</v>
      </c>
      <c r="O109" s="181"/>
      <c r="P109" s="184">
        <v>0.36432999999999999</v>
      </c>
      <c r="Q109" s="184"/>
      <c r="R109" s="184">
        <v>0.36432999999999999</v>
      </c>
      <c r="S109" s="181">
        <f>ROUND(G109*(P109),3)</f>
        <v>349.75700000000001</v>
      </c>
      <c r="T109" s="181"/>
      <c r="U109" s="181"/>
      <c r="V109" s="197"/>
      <c r="W109" s="53"/>
      <c r="Z109">
        <f>0.058844*POWER(I109,0.952797)</f>
        <v>0</v>
      </c>
    </row>
    <row r="110" spans="1:26" ht="20.45" customHeight="1" x14ac:dyDescent="0.25">
      <c r="A110" s="182"/>
      <c r="B110" s="213"/>
      <c r="C110" s="189" t="s">
        <v>105</v>
      </c>
      <c r="D110" s="407" t="s">
        <v>106</v>
      </c>
      <c r="E110" s="407"/>
      <c r="F110" s="185" t="s">
        <v>107</v>
      </c>
      <c r="G110" s="186">
        <v>276</v>
      </c>
      <c r="H110" s="288"/>
      <c r="I110" s="187">
        <f>ROUND(G110*(H110),2)</f>
        <v>0</v>
      </c>
      <c r="J110" s="185">
        <f>ROUND(G110*(N110),2)</f>
        <v>0</v>
      </c>
      <c r="K110" s="188">
        <f>ROUND(G110*(O110),2)</f>
        <v>0</v>
      </c>
      <c r="L110" s="188">
        <f>ROUND(G110*(H110),2)</f>
        <v>0</v>
      </c>
      <c r="M110" s="188">
        <f>ROUND(G110*(H110),2)</f>
        <v>0</v>
      </c>
      <c r="N110" s="188">
        <v>0</v>
      </c>
      <c r="O110" s="188"/>
      <c r="P110" s="190">
        <v>1</v>
      </c>
      <c r="Q110" s="190"/>
      <c r="R110" s="190">
        <v>1</v>
      </c>
      <c r="S110" s="188">
        <f>ROUND(G110*(P110),3)</f>
        <v>276</v>
      </c>
      <c r="T110" s="188"/>
      <c r="U110" s="188"/>
      <c r="V110" s="199"/>
      <c r="W110" s="53"/>
      <c r="Z110">
        <f>0.058844*POWER(I110,0.952797)</f>
        <v>0</v>
      </c>
    </row>
    <row r="111" spans="1:26" x14ac:dyDescent="0.25">
      <c r="A111" s="10"/>
      <c r="B111" s="211"/>
      <c r="C111" s="174">
        <v>5</v>
      </c>
      <c r="D111" s="406" t="s">
        <v>57</v>
      </c>
      <c r="E111" s="406"/>
      <c r="F111" s="10"/>
      <c r="G111" s="173"/>
      <c r="H111" s="140"/>
      <c r="I111" s="142">
        <f>ROUND((SUM(I108:I110))/1,2)</f>
        <v>0</v>
      </c>
      <c r="J111" s="10"/>
      <c r="K111" s="10"/>
      <c r="L111" s="10">
        <f>ROUND((SUM(L108:L110))/1,2)</f>
        <v>0</v>
      </c>
      <c r="M111" s="10">
        <f>ROUND((SUM(M108:M110))/1,2)</f>
        <v>0</v>
      </c>
      <c r="N111" s="10"/>
      <c r="O111" s="10"/>
      <c r="P111" s="10"/>
      <c r="Q111" s="10"/>
      <c r="R111" s="10"/>
      <c r="S111" s="10">
        <f>ROUND((SUM(S108:S110))/1,2)</f>
        <v>625.76</v>
      </c>
      <c r="T111" s="10"/>
      <c r="U111" s="10"/>
      <c r="V111" s="200">
        <f>ROUND((SUM(V108:V110))/1,2)</f>
        <v>0</v>
      </c>
      <c r="W111" s="216"/>
      <c r="X111" s="139"/>
      <c r="Y111" s="139"/>
      <c r="Z111" s="139"/>
    </row>
    <row r="112" spans="1:26" x14ac:dyDescent="0.25">
      <c r="A112" s="1"/>
      <c r="B112" s="207"/>
      <c r="C112" s="1"/>
      <c r="D112" s="1"/>
      <c r="E112" s="1"/>
      <c r="F112" s="1"/>
      <c r="G112" s="167"/>
      <c r="H112" s="133"/>
      <c r="I112" s="1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98"/>
      <c r="W112" s="53"/>
    </row>
    <row r="113" spans="1:26" x14ac:dyDescent="0.25">
      <c r="A113" s="10"/>
      <c r="B113" s="211"/>
      <c r="C113" s="174">
        <v>6</v>
      </c>
      <c r="D113" s="406" t="s">
        <v>58</v>
      </c>
      <c r="E113" s="406"/>
      <c r="F113" s="10"/>
      <c r="G113" s="173"/>
      <c r="H113" s="140"/>
      <c r="I113" s="14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96"/>
      <c r="W113" s="216"/>
      <c r="X113" s="139"/>
      <c r="Y113" s="139"/>
      <c r="Z113" s="139"/>
    </row>
    <row r="114" spans="1:26" ht="25.15" customHeight="1" x14ac:dyDescent="0.25">
      <c r="A114" s="182"/>
      <c r="B114" s="212"/>
      <c r="C114" s="183" t="s">
        <v>108</v>
      </c>
      <c r="D114" s="392" t="s">
        <v>109</v>
      </c>
      <c r="E114" s="392"/>
      <c r="F114" s="176">
        <v>9</v>
      </c>
      <c r="G114" s="178">
        <v>276</v>
      </c>
      <c r="H114" s="287"/>
      <c r="I114" s="177">
        <f>ROUND(G114*(H114),2)</f>
        <v>0</v>
      </c>
      <c r="J114" s="176">
        <f>ROUND(G114*(N114),2)</f>
        <v>0</v>
      </c>
      <c r="K114" s="181">
        <f>ROUND(G114*(O114),2)</f>
        <v>0</v>
      </c>
      <c r="L114" s="181">
        <f>ROUND(G114*(H114),2)</f>
        <v>0</v>
      </c>
      <c r="M114" s="181"/>
      <c r="N114" s="181">
        <v>0</v>
      </c>
      <c r="O114" s="181"/>
      <c r="P114" s="184">
        <v>1.837</v>
      </c>
      <c r="Q114" s="184"/>
      <c r="R114" s="184">
        <v>1.837</v>
      </c>
      <c r="S114" s="181">
        <f>ROUND(G114*(P114),3)</f>
        <v>507.012</v>
      </c>
      <c r="T114" s="181"/>
      <c r="U114" s="181"/>
      <c r="V114" s="197"/>
      <c r="W114" s="53"/>
      <c r="Z114">
        <f>0.058844*POWER(I114,0.952797)</f>
        <v>0</v>
      </c>
    </row>
    <row r="115" spans="1:26" x14ac:dyDescent="0.25">
      <c r="A115" s="10"/>
      <c r="B115" s="211"/>
      <c r="C115" s="174">
        <v>6</v>
      </c>
      <c r="D115" s="406" t="s">
        <v>58</v>
      </c>
      <c r="E115" s="406"/>
      <c r="F115" s="10"/>
      <c r="G115" s="173"/>
      <c r="H115" s="140"/>
      <c r="I115" s="142">
        <f>ROUND((SUM(I113:I114))/1,2)</f>
        <v>0</v>
      </c>
      <c r="J115" s="10"/>
      <c r="K115" s="10"/>
      <c r="L115" s="10">
        <f>ROUND((SUM(L113:L114))/1,2)</f>
        <v>0</v>
      </c>
      <c r="M115" s="10">
        <f>ROUND((SUM(M113:M114))/1,2)</f>
        <v>0</v>
      </c>
      <c r="N115" s="10"/>
      <c r="O115" s="10"/>
      <c r="P115" s="10"/>
      <c r="Q115" s="10"/>
      <c r="R115" s="10"/>
      <c r="S115" s="10">
        <f>ROUND((SUM(S113:S114))/1,2)</f>
        <v>507.01</v>
      </c>
      <c r="T115" s="10"/>
      <c r="U115" s="10"/>
      <c r="V115" s="200">
        <f>ROUND((SUM(V113:V114))/1,2)</f>
        <v>0</v>
      </c>
      <c r="W115" s="216"/>
      <c r="X115" s="139"/>
      <c r="Y115" s="139"/>
      <c r="Z115" s="139"/>
    </row>
    <row r="116" spans="1:26" x14ac:dyDescent="0.25">
      <c r="A116" s="1"/>
      <c r="B116" s="207"/>
      <c r="C116" s="1"/>
      <c r="D116" s="1"/>
      <c r="E116" s="1"/>
      <c r="F116" s="1"/>
      <c r="G116" s="167"/>
      <c r="H116" s="133"/>
      <c r="I116" s="1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98"/>
      <c r="W116" s="53"/>
    </row>
    <row r="117" spans="1:26" x14ac:dyDescent="0.25">
      <c r="A117" s="10"/>
      <c r="B117" s="211"/>
      <c r="C117" s="10"/>
      <c r="D117" s="378" t="s">
        <v>54</v>
      </c>
      <c r="E117" s="378"/>
      <c r="F117" s="10"/>
      <c r="G117" s="173"/>
      <c r="H117" s="140"/>
      <c r="I117" s="142">
        <f>ROUND((SUM(I86:I116))/2,2)</f>
        <v>0</v>
      </c>
      <c r="J117" s="10"/>
      <c r="K117" s="10"/>
      <c r="L117" s="140">
        <f>ROUND((SUM(L86:L116))/2,2)</f>
        <v>0</v>
      </c>
      <c r="M117" s="140">
        <f>ROUND((SUM(M86:M116))/2,2)</f>
        <v>0</v>
      </c>
      <c r="N117" s="10"/>
      <c r="O117" s="10"/>
      <c r="P117" s="191"/>
      <c r="Q117" s="10"/>
      <c r="R117" s="10"/>
      <c r="S117" s="191">
        <f>ROUND((SUM(S86:S116))/2,2)</f>
        <v>470327.05</v>
      </c>
      <c r="T117" s="10"/>
      <c r="U117" s="10"/>
      <c r="V117" s="200">
        <f>ROUND((SUM(V86:V116))/2,2)</f>
        <v>0</v>
      </c>
      <c r="W117" s="53"/>
    </row>
    <row r="118" spans="1:26" x14ac:dyDescent="0.25">
      <c r="A118" s="1"/>
      <c r="B118" s="207"/>
      <c r="C118" s="1"/>
      <c r="D118" s="1"/>
      <c r="E118" s="1"/>
      <c r="F118" s="1"/>
      <c r="G118" s="167"/>
      <c r="H118" s="133"/>
      <c r="I118" s="1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98"/>
      <c r="W118" s="53"/>
    </row>
    <row r="119" spans="1:26" x14ac:dyDescent="0.25">
      <c r="A119" s="10"/>
      <c r="B119" s="211"/>
      <c r="C119" s="10"/>
      <c r="D119" s="378" t="s">
        <v>59</v>
      </c>
      <c r="E119" s="378"/>
      <c r="F119" s="10"/>
      <c r="G119" s="173"/>
      <c r="H119" s="140"/>
      <c r="I119" s="14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96"/>
      <c r="W119" s="216"/>
      <c r="X119" s="139"/>
      <c r="Y119" s="139"/>
      <c r="Z119" s="139"/>
    </row>
    <row r="120" spans="1:26" x14ac:dyDescent="0.25">
      <c r="A120" s="10"/>
      <c r="B120" s="211"/>
      <c r="C120" s="174">
        <v>762</v>
      </c>
      <c r="D120" s="406" t="s">
        <v>60</v>
      </c>
      <c r="E120" s="406"/>
      <c r="F120" s="10"/>
      <c r="G120" s="173"/>
      <c r="H120" s="140"/>
      <c r="I120" s="14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96"/>
      <c r="W120" s="216"/>
      <c r="X120" s="139"/>
      <c r="Y120" s="139"/>
      <c r="Z120" s="139"/>
    </row>
    <row r="121" spans="1:26" ht="25.15" customHeight="1" x14ac:dyDescent="0.25">
      <c r="A121" s="182"/>
      <c r="B121" s="212"/>
      <c r="C121" s="183" t="s">
        <v>110</v>
      </c>
      <c r="D121" s="392" t="s">
        <v>111</v>
      </c>
      <c r="E121" s="392"/>
      <c r="F121" s="176" t="s">
        <v>82</v>
      </c>
      <c r="G121" s="178">
        <v>9.1999999999999993</v>
      </c>
      <c r="H121" s="287"/>
      <c r="I121" s="177">
        <f>ROUND(G121*(H121),2)</f>
        <v>0</v>
      </c>
      <c r="J121" s="176">
        <f>ROUND(G121*(N121),2)</f>
        <v>0</v>
      </c>
      <c r="K121" s="181">
        <f>ROUND(G121*(O121),2)</f>
        <v>0</v>
      </c>
      <c r="L121" s="181">
        <f>ROUND(G121*(H121),2)</f>
        <v>0</v>
      </c>
      <c r="M121" s="181"/>
      <c r="N121" s="181">
        <v>0</v>
      </c>
      <c r="O121" s="181"/>
      <c r="P121" s="184">
        <v>2.3099999999999999E-2</v>
      </c>
      <c r="Q121" s="184"/>
      <c r="R121" s="184">
        <v>2.3099999999999999E-2</v>
      </c>
      <c r="S121" s="181">
        <f>ROUND(G121*(P121),3)</f>
        <v>0.21299999999999999</v>
      </c>
      <c r="T121" s="181"/>
      <c r="U121" s="181"/>
      <c r="V121" s="197"/>
      <c r="W121" s="53"/>
      <c r="Z121">
        <f>0.058844*POWER(I121,0.952797)</f>
        <v>0</v>
      </c>
    </row>
    <row r="122" spans="1:26" ht="25.15" customHeight="1" x14ac:dyDescent="0.25">
      <c r="A122" s="182"/>
      <c r="B122" s="212"/>
      <c r="C122" s="183" t="s">
        <v>138</v>
      </c>
      <c r="D122" s="392" t="s">
        <v>144</v>
      </c>
      <c r="E122" s="392"/>
      <c r="F122" s="178" t="s">
        <v>139</v>
      </c>
      <c r="G122" s="178">
        <v>252</v>
      </c>
      <c r="H122" s="287"/>
      <c r="I122" s="178">
        <f t="shared" ref="I122" si="0">ROUND(G122*(H122),3)</f>
        <v>0</v>
      </c>
      <c r="J122" s="179">
        <f t="shared" ref="J122" si="1">ROUND(G122*(N122),3)</f>
        <v>1313.6759999999999</v>
      </c>
      <c r="K122" s="289">
        <f t="shared" ref="K122" si="2">ROUND(G122*(O122),3)</f>
        <v>0</v>
      </c>
      <c r="L122" s="289">
        <f t="shared" ref="L122" si="3">ROUND(G122*(H122),3)</f>
        <v>0</v>
      </c>
      <c r="M122" s="289"/>
      <c r="N122" s="289">
        <v>5.2130000000000001</v>
      </c>
      <c r="O122" s="289"/>
      <c r="P122" s="184">
        <v>2.5999999999999998E-4</v>
      </c>
      <c r="Q122" s="290"/>
      <c r="R122" s="290">
        <v>2.5999999999999998E-4</v>
      </c>
      <c r="S122" s="181">
        <f t="shared" ref="S122" si="4">ROUND(G122*(P122),3)</f>
        <v>6.6000000000000003E-2</v>
      </c>
      <c r="T122" s="291"/>
      <c r="U122" s="291"/>
      <c r="V122" s="197"/>
      <c r="W122" s="53"/>
      <c r="Z122">
        <v>0</v>
      </c>
    </row>
    <row r="123" spans="1:26" ht="16.899999999999999" customHeight="1" x14ac:dyDescent="0.25">
      <c r="A123" s="182"/>
      <c r="B123" s="212"/>
      <c r="C123" s="183"/>
      <c r="D123" s="285" t="s">
        <v>143</v>
      </c>
      <c r="E123" s="285"/>
      <c r="F123" s="178"/>
      <c r="G123" s="178"/>
      <c r="H123" s="292"/>
      <c r="I123" s="178"/>
      <c r="J123" s="179"/>
      <c r="K123" s="289"/>
      <c r="L123" s="289"/>
      <c r="M123" s="289"/>
      <c r="N123" s="289"/>
      <c r="O123" s="289"/>
      <c r="P123" s="184"/>
      <c r="Q123" s="290"/>
      <c r="R123" s="290"/>
      <c r="S123" s="181"/>
      <c r="T123" s="291"/>
      <c r="U123" s="291"/>
      <c r="V123" s="197"/>
      <c r="W123" s="53"/>
    </row>
    <row r="124" spans="1:26" x14ac:dyDescent="0.25">
      <c r="A124" s="10"/>
      <c r="B124" s="211"/>
      <c r="C124" s="174">
        <v>762</v>
      </c>
      <c r="D124" s="406" t="s">
        <v>60</v>
      </c>
      <c r="E124" s="406"/>
      <c r="F124" s="10"/>
      <c r="G124" s="173"/>
      <c r="H124" s="140"/>
      <c r="I124" s="142">
        <f>ROUND((SUM(I121:I122))/1,2)</f>
        <v>0</v>
      </c>
      <c r="J124" s="10"/>
      <c r="K124" s="10"/>
      <c r="L124" s="10">
        <f>ROUND((SUM(L120:L121))/1,2)</f>
        <v>0</v>
      </c>
      <c r="M124" s="10">
        <f>ROUND((SUM(M120:M121))/1,2)</f>
        <v>0</v>
      </c>
      <c r="N124" s="10"/>
      <c r="O124" s="10"/>
      <c r="P124" s="10"/>
      <c r="Q124" s="10"/>
      <c r="R124" s="10"/>
      <c r="S124" s="10">
        <f>ROUND((SUM(S121:S122))/1,2)</f>
        <v>0.28000000000000003</v>
      </c>
      <c r="T124" s="10"/>
      <c r="U124" s="10"/>
      <c r="V124" s="200">
        <f>ROUND((SUM(V120:V121))/1,2)</f>
        <v>0</v>
      </c>
      <c r="W124" s="216"/>
      <c r="X124" s="139"/>
      <c r="Y124" s="139"/>
      <c r="Z124" s="139"/>
    </row>
    <row r="125" spans="1:26" x14ac:dyDescent="0.25">
      <c r="A125" s="1"/>
      <c r="B125" s="207"/>
      <c r="C125" s="1"/>
      <c r="D125" s="1"/>
      <c r="E125" s="1"/>
      <c r="F125" s="1"/>
      <c r="G125" s="167"/>
      <c r="H125" s="133"/>
      <c r="I125" s="1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98"/>
      <c r="W125" s="53"/>
    </row>
    <row r="126" spans="1:26" x14ac:dyDescent="0.25">
      <c r="A126" s="10"/>
      <c r="B126" s="211"/>
      <c r="C126" s="10"/>
      <c r="D126" s="378" t="s">
        <v>59</v>
      </c>
      <c r="E126" s="378"/>
      <c r="F126" s="10"/>
      <c r="G126" s="173"/>
      <c r="H126" s="140"/>
      <c r="I126" s="142">
        <f>ROUND((SUM(I119:I125))/2,2)</f>
        <v>0</v>
      </c>
      <c r="J126" s="10"/>
      <c r="K126" s="10"/>
      <c r="L126" s="140">
        <f>ROUND((SUM(L119:L125))/2,2)</f>
        <v>0</v>
      </c>
      <c r="M126" s="140">
        <f>ROUND((SUM(M119:M125))/2,2)</f>
        <v>0</v>
      </c>
      <c r="N126" s="10"/>
      <c r="O126" s="10"/>
      <c r="P126" s="191"/>
      <c r="Q126" s="10"/>
      <c r="R126" s="10"/>
      <c r="S126" s="191">
        <f>ROUND((SUM(S119:S125))/2,2)</f>
        <v>0.28000000000000003</v>
      </c>
      <c r="T126" s="10"/>
      <c r="U126" s="10"/>
      <c r="V126" s="200">
        <f>ROUND((SUM(V119:V125))/2,2)</f>
        <v>0</v>
      </c>
      <c r="W126" s="53"/>
    </row>
    <row r="127" spans="1:26" x14ac:dyDescent="0.25">
      <c r="A127" s="1"/>
      <c r="B127" s="207"/>
      <c r="C127" s="1"/>
      <c r="D127" s="1"/>
      <c r="E127" s="1"/>
      <c r="F127" s="1"/>
      <c r="G127" s="167"/>
      <c r="H127" s="133"/>
      <c r="I127" s="1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98"/>
      <c r="W127" s="53"/>
    </row>
    <row r="128" spans="1:26" x14ac:dyDescent="0.25">
      <c r="A128" s="10"/>
      <c r="B128" s="211"/>
      <c r="C128" s="10"/>
      <c r="D128" s="378" t="s">
        <v>61</v>
      </c>
      <c r="E128" s="378"/>
      <c r="F128" s="10"/>
      <c r="G128" s="173"/>
      <c r="H128" s="140"/>
      <c r="I128" s="14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96"/>
      <c r="W128" s="216"/>
      <c r="X128" s="139"/>
      <c r="Y128" s="139"/>
      <c r="Z128" s="139"/>
    </row>
    <row r="129" spans="1:26" x14ac:dyDescent="0.25">
      <c r="A129" s="10"/>
      <c r="B129" s="211"/>
      <c r="C129" s="174">
        <v>922</v>
      </c>
      <c r="D129" s="406" t="s">
        <v>135</v>
      </c>
      <c r="E129" s="406"/>
      <c r="F129" s="10"/>
      <c r="G129" s="173"/>
      <c r="H129" s="140"/>
      <c r="I129" s="14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96"/>
      <c r="W129" s="216"/>
      <c r="X129" s="139"/>
      <c r="Y129" s="139"/>
      <c r="Z129" s="139"/>
    </row>
    <row r="130" spans="1:26" ht="25.15" customHeight="1" x14ac:dyDescent="0.25">
      <c r="A130" s="182"/>
      <c r="B130" s="212"/>
      <c r="C130" s="183" t="s">
        <v>112</v>
      </c>
      <c r="D130" s="392" t="s">
        <v>145</v>
      </c>
      <c r="E130" s="392"/>
      <c r="F130" s="176" t="s">
        <v>113</v>
      </c>
      <c r="G130" s="178">
        <v>210</v>
      </c>
      <c r="H130" s="287"/>
      <c r="I130" s="177">
        <f>ROUND(G130*(H130),2)</f>
        <v>0</v>
      </c>
      <c r="J130" s="176">
        <f>ROUND(G130*(N130),2)</f>
        <v>0</v>
      </c>
      <c r="K130" s="181">
        <f>ROUND(G130*(O130),2)</f>
        <v>0</v>
      </c>
      <c r="L130" s="181">
        <f>ROUND(G130*(H130),2)</f>
        <v>0</v>
      </c>
      <c r="M130" s="181"/>
      <c r="N130" s="181">
        <v>0</v>
      </c>
      <c r="O130" s="181"/>
      <c r="P130" s="184"/>
      <c r="Q130" s="184"/>
      <c r="R130" s="184"/>
      <c r="S130" s="181">
        <f>ROUND(G130*(P130),3)</f>
        <v>0</v>
      </c>
      <c r="T130" s="181"/>
      <c r="U130" s="181"/>
      <c r="V130" s="197"/>
      <c r="W130" s="53"/>
      <c r="Z130">
        <f>0.058844*POWER(I130,0.952797)</f>
        <v>0</v>
      </c>
    </row>
    <row r="131" spans="1:26" x14ac:dyDescent="0.25">
      <c r="A131" s="10"/>
      <c r="B131" s="211"/>
      <c r="C131" s="174">
        <v>922</v>
      </c>
      <c r="D131" s="406" t="s">
        <v>135</v>
      </c>
      <c r="E131" s="406"/>
      <c r="F131" s="10"/>
      <c r="G131" s="173"/>
      <c r="H131" s="140"/>
      <c r="I131" s="142">
        <f>ROUND((SUM(I129:I130))/1,2)</f>
        <v>0</v>
      </c>
      <c r="J131" s="10"/>
      <c r="K131" s="10"/>
      <c r="L131" s="10">
        <f>ROUND((SUM(L129:L130))/1,2)</f>
        <v>0</v>
      </c>
      <c r="M131" s="10">
        <f>ROUND((SUM(M129:M130))/1,2)</f>
        <v>0</v>
      </c>
      <c r="N131" s="10"/>
      <c r="O131" s="10"/>
      <c r="P131" s="10"/>
      <c r="Q131" s="10"/>
      <c r="R131" s="10"/>
      <c r="S131" s="10">
        <f>ROUND((SUM(S129:S130))/1,2)</f>
        <v>0</v>
      </c>
      <c r="T131" s="10"/>
      <c r="U131" s="10"/>
      <c r="V131" s="200">
        <f>ROUND((SUM(V129:V130))/1,2)</f>
        <v>0</v>
      </c>
      <c r="W131" s="216"/>
      <c r="X131" s="139"/>
      <c r="Y131" s="139"/>
      <c r="Z131" s="139"/>
    </row>
    <row r="132" spans="1:26" x14ac:dyDescent="0.25">
      <c r="A132" s="1"/>
      <c r="B132" s="207"/>
      <c r="C132" s="1"/>
      <c r="D132" s="1"/>
      <c r="E132" s="1"/>
      <c r="F132" s="1"/>
      <c r="G132" s="167"/>
      <c r="H132" s="133"/>
      <c r="I132" s="13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98"/>
      <c r="W132" s="53"/>
    </row>
    <row r="133" spans="1:26" x14ac:dyDescent="0.25">
      <c r="A133" s="10"/>
      <c r="B133" s="211"/>
      <c r="C133" s="174">
        <v>946</v>
      </c>
      <c r="D133" s="406" t="s">
        <v>63</v>
      </c>
      <c r="E133" s="406"/>
      <c r="F133" s="10"/>
      <c r="G133" s="173"/>
      <c r="H133" s="140"/>
      <c r="I133" s="14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96"/>
      <c r="W133" s="216"/>
      <c r="X133" s="139"/>
      <c r="Y133" s="139"/>
      <c r="Z133" s="139"/>
    </row>
    <row r="134" spans="1:26" ht="25.15" customHeight="1" x14ac:dyDescent="0.25">
      <c r="A134" s="182"/>
      <c r="B134" s="212"/>
      <c r="C134" s="183" t="s">
        <v>114</v>
      </c>
      <c r="D134" s="392" t="s">
        <v>115</v>
      </c>
      <c r="E134" s="392"/>
      <c r="F134" s="176" t="s">
        <v>98</v>
      </c>
      <c r="G134" s="178">
        <v>800</v>
      </c>
      <c r="H134" s="287"/>
      <c r="I134" s="177">
        <f>ROUND(G134*(H134),2)</f>
        <v>0</v>
      </c>
      <c r="J134" s="176">
        <f>ROUND(G134*(N134),2)</f>
        <v>0</v>
      </c>
      <c r="K134" s="181">
        <f>ROUND(G134*(O134),2)</f>
        <v>0</v>
      </c>
      <c r="L134" s="181">
        <f>ROUND(G134*(H134),2)</f>
        <v>0</v>
      </c>
      <c r="M134" s="181"/>
      <c r="N134" s="181">
        <v>0</v>
      </c>
      <c r="O134" s="181"/>
      <c r="P134" s="184"/>
      <c r="Q134" s="184"/>
      <c r="R134" s="184"/>
      <c r="S134" s="181">
        <f>ROUND(G134*(P134),3)</f>
        <v>0</v>
      </c>
      <c r="T134" s="181"/>
      <c r="U134" s="181"/>
      <c r="V134" s="197"/>
      <c r="W134" s="53"/>
      <c r="Z134">
        <f>0.058844*POWER(I134,0.952797)</f>
        <v>0</v>
      </c>
    </row>
    <row r="135" spans="1:26" ht="17.45" customHeight="1" x14ac:dyDescent="0.25">
      <c r="A135" s="1"/>
      <c r="B135" s="207"/>
      <c r="C135" s="1"/>
      <c r="D135" s="175" t="s">
        <v>140</v>
      </c>
      <c r="E135" s="1"/>
      <c r="F135" s="1"/>
      <c r="G135" s="1"/>
      <c r="H135" s="133"/>
      <c r="I135" s="1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98"/>
      <c r="W135" s="53"/>
    </row>
    <row r="136" spans="1:26" x14ac:dyDescent="0.25">
      <c r="A136" s="10"/>
      <c r="B136" s="211"/>
      <c r="C136" s="174">
        <v>946</v>
      </c>
      <c r="D136" s="406" t="s">
        <v>63</v>
      </c>
      <c r="E136" s="406"/>
      <c r="F136" s="10"/>
      <c r="G136" s="10"/>
      <c r="H136" s="140"/>
      <c r="I136" s="142">
        <f>ROUND((SUM(I133:I135))/1,2)</f>
        <v>0</v>
      </c>
      <c r="J136" s="10"/>
      <c r="K136" s="10"/>
      <c r="L136" s="10">
        <f>ROUND((SUM(L133:L135))/1,2)</f>
        <v>0</v>
      </c>
      <c r="M136" s="10">
        <f>ROUND((SUM(M133:M135))/1,2)</f>
        <v>0</v>
      </c>
      <c r="N136" s="10"/>
      <c r="O136" s="10"/>
      <c r="P136" s="191"/>
      <c r="Q136" s="1"/>
      <c r="R136" s="1"/>
      <c r="S136" s="191">
        <f>ROUND((SUM(S133:S135))/1,2)</f>
        <v>0</v>
      </c>
      <c r="T136" s="2"/>
      <c r="U136" s="2"/>
      <c r="V136" s="200">
        <f>ROUND((SUM(V133:V135))/1,2)</f>
        <v>0</v>
      </c>
      <c r="W136" s="53"/>
    </row>
    <row r="137" spans="1:26" x14ac:dyDescent="0.25">
      <c r="A137" s="1"/>
      <c r="B137" s="207"/>
      <c r="C137" s="1"/>
      <c r="D137" s="1"/>
      <c r="E137" s="1"/>
      <c r="F137" s="1"/>
      <c r="G137" s="1"/>
      <c r="H137" s="133"/>
      <c r="I137" s="13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98"/>
      <c r="W137" s="53"/>
    </row>
    <row r="138" spans="1:26" x14ac:dyDescent="0.25">
      <c r="A138" s="10"/>
      <c r="B138" s="211"/>
      <c r="C138" s="10"/>
      <c r="D138" s="378" t="s">
        <v>61</v>
      </c>
      <c r="E138" s="378"/>
      <c r="F138" s="10"/>
      <c r="G138" s="10"/>
      <c r="H138" s="140"/>
      <c r="I138" s="142">
        <f>ROUND((SUM(I128:I137))/2,2)</f>
        <v>0</v>
      </c>
      <c r="J138" s="10"/>
      <c r="K138" s="10"/>
      <c r="L138" s="10">
        <f>ROUND((SUM(L128:L137))/2,2)</f>
        <v>0</v>
      </c>
      <c r="M138" s="10">
        <f>ROUND((SUM(M128:M137))/2,2)</f>
        <v>0</v>
      </c>
      <c r="N138" s="10"/>
      <c r="O138" s="10"/>
      <c r="P138" s="191"/>
      <c r="Q138" s="1"/>
      <c r="R138" s="1"/>
      <c r="S138" s="191">
        <f>ROUND((SUM(S128:S137))/2,2)</f>
        <v>0</v>
      </c>
      <c r="T138" s="1"/>
      <c r="U138" s="1"/>
      <c r="V138" s="200">
        <f>ROUND((SUM(V128:V137))/2,2)</f>
        <v>0</v>
      </c>
      <c r="W138" s="53"/>
    </row>
    <row r="139" spans="1:26" x14ac:dyDescent="0.25">
      <c r="A139" s="1"/>
      <c r="B139" s="214"/>
      <c r="C139" s="192"/>
      <c r="D139" s="408" t="s">
        <v>64</v>
      </c>
      <c r="E139" s="408"/>
      <c r="F139" s="192"/>
      <c r="G139" s="192"/>
      <c r="H139" s="193"/>
      <c r="I139" s="193">
        <f>ROUND((SUM(I86:I138))/3,2)</f>
        <v>0</v>
      </c>
      <c r="J139" s="192"/>
      <c r="K139" s="192">
        <f>ROUND((SUM(K86:K138))/3,2)</f>
        <v>0</v>
      </c>
      <c r="L139" s="192">
        <f>ROUND((SUM(L86:L138))/3,2)</f>
        <v>0</v>
      </c>
      <c r="M139" s="192">
        <f>ROUND((SUM(M86:M138))/3,2)</f>
        <v>0</v>
      </c>
      <c r="N139" s="192"/>
      <c r="O139" s="192"/>
      <c r="P139" s="194"/>
      <c r="Q139" s="192"/>
      <c r="R139" s="192"/>
      <c r="S139" s="194">
        <f>ROUND((SUM(S86:S138))/3,2)</f>
        <v>470327.33</v>
      </c>
      <c r="T139" s="192"/>
      <c r="U139" s="192"/>
      <c r="V139" s="201">
        <f>ROUND((SUM(V86:V138))/3,2)</f>
        <v>0</v>
      </c>
      <c r="W139" s="53"/>
      <c r="Z139">
        <f>(SUM(Z86:Z138))</f>
        <v>0</v>
      </c>
    </row>
  </sheetData>
  <mergeCells count="92">
    <mergeCell ref="D134:E134"/>
    <mergeCell ref="D136:E136"/>
    <mergeCell ref="D138:E138"/>
    <mergeCell ref="D139:E139"/>
    <mergeCell ref="D126:E126"/>
    <mergeCell ref="D128:E128"/>
    <mergeCell ref="D129:E129"/>
    <mergeCell ref="D130:E130"/>
    <mergeCell ref="D131:E131"/>
    <mergeCell ref="D133:E133"/>
    <mergeCell ref="D124:E124"/>
    <mergeCell ref="D108:E108"/>
    <mergeCell ref="D109:E109"/>
    <mergeCell ref="D110:E110"/>
    <mergeCell ref="D111:E111"/>
    <mergeCell ref="D113:E113"/>
    <mergeCell ref="D114:E114"/>
    <mergeCell ref="D115:E115"/>
    <mergeCell ref="D117:E117"/>
    <mergeCell ref="D119:E119"/>
    <mergeCell ref="D120:E120"/>
    <mergeCell ref="D121:E121"/>
    <mergeCell ref="D122:E122"/>
    <mergeCell ref="B79:E79"/>
    <mergeCell ref="I77:P77"/>
    <mergeCell ref="D86:E86"/>
    <mergeCell ref="D87:E87"/>
    <mergeCell ref="D106:E106"/>
    <mergeCell ref="D89:E89"/>
    <mergeCell ref="D91:E91"/>
    <mergeCell ref="D92:E92"/>
    <mergeCell ref="D94:E94"/>
    <mergeCell ref="D96:E96"/>
    <mergeCell ref="D98:E98"/>
    <mergeCell ref="D100:E100"/>
    <mergeCell ref="D102:E102"/>
    <mergeCell ref="D103:E103"/>
    <mergeCell ref="D104:E104"/>
    <mergeCell ref="D105:E105"/>
    <mergeCell ref="D88:E88"/>
    <mergeCell ref="B69:D69"/>
    <mergeCell ref="B71:D71"/>
    <mergeCell ref="B75:V75"/>
    <mergeCell ref="H1:I1"/>
    <mergeCell ref="B77:E77"/>
    <mergeCell ref="B78:E78"/>
    <mergeCell ref="B62:D62"/>
    <mergeCell ref="B63:D63"/>
    <mergeCell ref="B64:D64"/>
    <mergeCell ref="B66:D66"/>
    <mergeCell ref="B67:D67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5:B85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Obnova chodníka  / Obnova turistického chodníka</oddHeader>
    <oddFooter>&amp;RStrana &amp;P z &amp;N    &amp;L&amp;7Spracované systémom Systematic® Kalkulus, tel.: 051 77 10 585</oddFooter>
  </headerFooter>
  <rowBreaks count="2" manualBreakCount="2">
    <brk id="40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5972</vt:lpstr>
      <vt:lpstr>'SO 5972'!Oblasť_tlače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 K</dc:creator>
  <cp:lastModifiedBy>PC</cp:lastModifiedBy>
  <dcterms:created xsi:type="dcterms:W3CDTF">2021-02-13T20:53:27Z</dcterms:created>
  <dcterms:modified xsi:type="dcterms:W3CDTF">2021-03-16T08:15:21Z</dcterms:modified>
</cp:coreProperties>
</file>